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20490" windowHeight="7755"/>
  </bookViews>
  <sheets>
    <sheet name="SHEET-1" sheetId="24" r:id="rId1"/>
    <sheet name="SHEET-2" sheetId="25" r:id="rId2"/>
    <sheet name="SHEET-3" sheetId="26" r:id="rId3"/>
    <sheet name="SHEET-4" sheetId="32" r:id="rId4"/>
    <sheet name="SHEET-5" sheetId="33" r:id="rId5"/>
    <sheet name="SHEET-6" sheetId="30" r:id="rId6"/>
    <sheet name="SHEET-7" sheetId="31" r:id="rId7"/>
    <sheet name="Sheet1" sheetId="34" state="hidden" r:id="rId8"/>
    <sheet name="T&amp;D" sheetId="35" r:id="rId9"/>
    <sheet name="LAB" sheetId="36" r:id="rId10"/>
  </sheets>
  <definedNames>
    <definedName name="_xlnm.Print_Area" localSheetId="2">'SHEET-3'!$A$1:$I$37</definedName>
    <definedName name="_xlnm.Print_Area" localSheetId="3">'SHEET-4'!$A$1:$I$45</definedName>
    <definedName name="_xlnm.Print_Area" localSheetId="4">'SHEET-5'!$A$1:$I$43</definedName>
    <definedName name="_xlnm.Print_Area" localSheetId="5">'SHEET-6'!$A$1:$I$58</definedName>
    <definedName name="_xlnm.Print_Area" localSheetId="6">'SHEET-7'!$A$1:$E$37</definedName>
    <definedName name="_xlnm.Print_Area" localSheetId="8">'T&amp;D'!$A$1:$L$30</definedName>
  </definedNames>
  <calcPr calcId="124519"/>
</workbook>
</file>

<file path=xl/calcChain.xml><?xml version="1.0" encoding="utf-8"?>
<calcChain xmlns="http://schemas.openxmlformats.org/spreadsheetml/2006/main">
  <c r="I10" i="36"/>
  <c r="G10"/>
  <c r="F10"/>
  <c r="H9"/>
  <c r="J9" s="1"/>
  <c r="H8"/>
  <c r="J8" s="1"/>
  <c r="J10" s="1"/>
  <c r="I6"/>
  <c r="G6"/>
  <c r="H10" l="1"/>
  <c r="K29" i="35" l="1"/>
  <c r="D29"/>
  <c r="K20"/>
  <c r="D20"/>
  <c r="H13"/>
  <c r="H22" s="1"/>
  <c r="D13"/>
  <c r="D22" s="1"/>
  <c r="K11"/>
  <c r="D11"/>
  <c r="E40" i="30" l="1"/>
  <c r="E39"/>
  <c r="E38"/>
  <c r="E37"/>
  <c r="E36"/>
  <c r="E34"/>
  <c r="E33"/>
  <c r="E32"/>
  <c r="D32"/>
  <c r="E31"/>
  <c r="E30"/>
  <c r="E29"/>
  <c r="E25"/>
  <c r="E24"/>
  <c r="E23"/>
  <c r="E22"/>
  <c r="E21"/>
  <c r="E19"/>
  <c r="E18"/>
  <c r="E17"/>
  <c r="D17"/>
  <c r="E16"/>
  <c r="E15"/>
  <c r="E14"/>
  <c r="D23" i="32"/>
  <c r="E23" s="1"/>
  <c r="D22"/>
  <c r="E22" s="1"/>
  <c r="E21"/>
  <c r="E19"/>
  <c r="E18"/>
  <c r="E16"/>
  <c r="E15"/>
  <c r="E14"/>
  <c r="E17" s="1"/>
  <c r="D14"/>
  <c r="D17" s="1"/>
  <c r="D24" l="1"/>
  <c r="E24" s="1"/>
  <c r="H22" i="26"/>
  <c r="I22"/>
  <c r="D32" i="24"/>
  <c r="D27"/>
  <c r="D17"/>
  <c r="E25"/>
  <c r="C19" i="31"/>
  <c r="C15"/>
  <c r="D25" i="32" l="1"/>
  <c r="E25" s="1"/>
  <c r="F32" i="24"/>
  <c r="F28"/>
  <c r="F29" s="1"/>
  <c r="G27"/>
  <c r="F26"/>
  <c r="G25"/>
  <c r="G26" s="1"/>
  <c r="G28" s="1"/>
  <c r="G29" s="1"/>
  <c r="F25"/>
  <c r="F22"/>
  <c r="G17"/>
  <c r="G22" s="1"/>
  <c r="F40" i="32"/>
  <c r="F39"/>
  <c r="G38"/>
  <c r="F37"/>
  <c r="G36"/>
  <c r="G34"/>
  <c r="G33"/>
  <c r="G37" s="1"/>
  <c r="G39" s="1"/>
  <c r="F32"/>
  <c r="G30"/>
  <c r="G29"/>
  <c r="G32" s="1"/>
  <c r="G40" s="1"/>
  <c r="F25"/>
  <c r="G25" s="1"/>
  <c r="F24"/>
  <c r="G24" s="1"/>
  <c r="G23"/>
  <c r="G22"/>
  <c r="F22"/>
  <c r="G21"/>
  <c r="G19"/>
  <c r="G18"/>
  <c r="F17"/>
  <c r="G16"/>
  <c r="G15"/>
  <c r="G14"/>
  <c r="G17" s="1"/>
  <c r="D22" i="33"/>
  <c r="G23"/>
  <c r="F22"/>
  <c r="F24" s="1"/>
  <c r="F25" s="1"/>
  <c r="G21"/>
  <c r="G19"/>
  <c r="G18"/>
  <c r="G22" s="1"/>
  <c r="G24" s="1"/>
  <c r="G17"/>
  <c r="G25" s="1"/>
  <c r="F17"/>
  <c r="G14"/>
  <c r="G40" i="30"/>
  <c r="G39"/>
  <c r="G38"/>
  <c r="G37"/>
  <c r="G36"/>
  <c r="G34"/>
  <c r="G33"/>
  <c r="G32"/>
  <c r="G31"/>
  <c r="G30"/>
  <c r="G29"/>
  <c r="G25"/>
  <c r="G24"/>
  <c r="G23"/>
  <c r="G22"/>
  <c r="G21"/>
  <c r="G19"/>
  <c r="G18"/>
  <c r="G17"/>
  <c r="G16"/>
  <c r="G15"/>
  <c r="G14"/>
  <c r="D33" i="31"/>
  <c r="D35" s="1"/>
  <c r="D15"/>
  <c r="E26" l="1"/>
  <c r="G30" i="26" l="1"/>
  <c r="G27"/>
  <c r="G25"/>
  <c r="G24"/>
  <c r="G17"/>
  <c r="G21"/>
  <c r="F30"/>
  <c r="F29"/>
  <c r="G29" s="1"/>
  <c r="F26"/>
  <c r="G26" s="1"/>
  <c r="F22"/>
  <c r="G22" s="1"/>
  <c r="F21"/>
  <c r="F20"/>
  <c r="G20" s="1"/>
  <c r="F19"/>
  <c r="G19" s="1"/>
  <c r="F18"/>
  <c r="G18" s="1"/>
  <c r="F17"/>
  <c r="F16"/>
  <c r="G16" s="1"/>
  <c r="G15"/>
  <c r="F28" l="1"/>
  <c r="G23"/>
  <c r="G32" s="1"/>
  <c r="F23"/>
  <c r="F32" s="1"/>
  <c r="G28"/>
  <c r="F38" i="33" l="1"/>
  <c r="F34" i="24" l="1"/>
  <c r="F37" l="1"/>
  <c r="F38" s="1"/>
  <c r="G35"/>
  <c r="G37" s="1"/>
  <c r="G34"/>
  <c r="G32"/>
  <c r="G38" l="1"/>
  <c r="D25"/>
  <c r="D26" l="1"/>
  <c r="E26"/>
  <c r="D14" i="26"/>
  <c r="D13" i="32" s="1"/>
  <c r="D13" i="33" s="1"/>
  <c r="D13" i="30" s="1"/>
  <c r="F14" i="25"/>
  <c r="F14" i="26" s="1"/>
  <c r="F13" i="32" s="1"/>
  <c r="F13" i="33" s="1"/>
  <c r="F13" i="30" s="1"/>
  <c r="D14" i="25"/>
  <c r="F21" l="1"/>
  <c r="G21"/>
  <c r="G16"/>
  <c r="F16"/>
  <c r="H27" i="26" l="1"/>
  <c r="E35" i="24" l="1"/>
  <c r="E27" i="26" l="1"/>
  <c r="I27"/>
  <c r="E25"/>
  <c r="E24"/>
  <c r="E15"/>
  <c r="E23" i="33" l="1"/>
  <c r="E21"/>
  <c r="E19"/>
  <c r="E18"/>
  <c r="E14"/>
  <c r="E38" i="32"/>
  <c r="E36"/>
  <c r="E34"/>
  <c r="E33"/>
  <c r="E30"/>
  <c r="E29"/>
  <c r="D30" i="26"/>
  <c r="E30" s="1"/>
  <c r="D29"/>
  <c r="E29" s="1"/>
  <c r="D26"/>
  <c r="E26" s="1"/>
  <c r="D22"/>
  <c r="D21"/>
  <c r="E21" s="1"/>
  <c r="D20"/>
  <c r="E20" s="1"/>
  <c r="D19"/>
  <c r="E19" s="1"/>
  <c r="D18"/>
  <c r="E18" s="1"/>
  <c r="D17"/>
  <c r="E17" s="1"/>
  <c r="D16"/>
  <c r="E16" s="1"/>
  <c r="E37" i="24"/>
  <c r="D37"/>
  <c r="E28"/>
  <c r="E29" s="1"/>
  <c r="D28"/>
  <c r="D29" s="1"/>
  <c r="E22"/>
  <c r="E16" i="25" s="1"/>
  <c r="D22" i="24"/>
  <c r="D16" i="25" s="1"/>
  <c r="H15" i="32"/>
  <c r="E22" i="26" l="1"/>
  <c r="D23"/>
  <c r="D21" i="25" s="1"/>
  <c r="E23" i="26" l="1"/>
  <c r="E21" i="25" s="1"/>
  <c r="P32" i="33"/>
  <c r="E11" i="31"/>
  <c r="P30" i="33"/>
  <c r="P31"/>
  <c r="P33"/>
  <c r="P34"/>
  <c r="P35"/>
  <c r="P36"/>
  <c r="P38"/>
  <c r="P29"/>
  <c r="Q29"/>
  <c r="G32"/>
  <c r="G24" i="25" s="1"/>
  <c r="P37" i="33" l="1"/>
  <c r="F32"/>
  <c r="F24" i="25" s="1"/>
  <c r="E22" i="33"/>
  <c r="E24" s="1"/>
  <c r="E17"/>
  <c r="E37" i="32"/>
  <c r="E39" s="1"/>
  <c r="E32"/>
  <c r="D32"/>
  <c r="E32" i="26"/>
  <c r="D44" i="30"/>
  <c r="E44"/>
  <c r="I29" i="24"/>
  <c r="P39" i="33" l="1"/>
  <c r="E32"/>
  <c r="E24" i="25" s="1"/>
  <c r="P40" i="33"/>
  <c r="E25"/>
  <c r="E28" i="26" s="1"/>
  <c r="E40" i="32"/>
  <c r="H22" i="30"/>
  <c r="H23"/>
  <c r="H24"/>
  <c r="H25"/>
  <c r="H21"/>
  <c r="H15"/>
  <c r="H17"/>
  <c r="H18"/>
  <c r="C33" i="31"/>
  <c r="D53" i="30"/>
  <c r="H29" i="24"/>
  <c r="D51" i="30"/>
  <c r="D49"/>
  <c r="E49"/>
  <c r="D48"/>
  <c r="G47"/>
  <c r="F44"/>
  <c r="C35" i="31" l="1"/>
  <c r="E35" s="1"/>
  <c r="E51" i="30"/>
  <c r="E53"/>
  <c r="E48"/>
  <c r="E46"/>
  <c r="D38" i="33"/>
  <c r="D36"/>
  <c r="D34"/>
  <c r="D33"/>
  <c r="D29"/>
  <c r="E34"/>
  <c r="E33"/>
  <c r="D17"/>
  <c r="E29"/>
  <c r="E36"/>
  <c r="D37" i="32"/>
  <c r="F53" i="30"/>
  <c r="G53" s="1"/>
  <c r="F51"/>
  <c r="G51" s="1"/>
  <c r="F49"/>
  <c r="F47"/>
  <c r="F48"/>
  <c r="F37" i="33"/>
  <c r="F39"/>
  <c r="F25" i="25" s="1"/>
  <c r="F40" i="33"/>
  <c r="F26" i="25" s="1"/>
  <c r="F36" i="33"/>
  <c r="F34"/>
  <c r="F33"/>
  <c r="F29"/>
  <c r="D47" i="30" l="1"/>
  <c r="E47" s="1"/>
  <c r="D52"/>
  <c r="E52" s="1"/>
  <c r="E38" i="33"/>
  <c r="D39" i="32"/>
  <c r="E37" i="33"/>
  <c r="D32"/>
  <c r="D24" i="25" s="1"/>
  <c r="F54" i="30"/>
  <c r="G54" s="1"/>
  <c r="F52"/>
  <c r="G52" s="1"/>
  <c r="G49"/>
  <c r="G48"/>
  <c r="G37" i="33"/>
  <c r="G38"/>
  <c r="G39"/>
  <c r="G25" i="25" s="1"/>
  <c r="G40" i="33"/>
  <c r="G26" i="25" s="1"/>
  <c r="G36" i="33"/>
  <c r="G34"/>
  <c r="G30"/>
  <c r="G31"/>
  <c r="G33"/>
  <c r="G44" i="30"/>
  <c r="G29" i="33" l="1"/>
  <c r="D54" i="30"/>
  <c r="E54" s="1"/>
  <c r="F55"/>
  <c r="G55" s="1"/>
  <c r="D40" i="32"/>
  <c r="E39" i="33"/>
  <c r="E25" i="25" s="1"/>
  <c r="D55" i="30" l="1"/>
  <c r="E55" s="1"/>
  <c r="I55" s="1"/>
  <c r="E40" i="33"/>
  <c r="E26" i="25" s="1"/>
  <c r="H53" i="26"/>
  <c r="E67" i="32" l="1"/>
  <c r="D67"/>
  <c r="F66"/>
  <c r="F65"/>
  <c r="F67" l="1"/>
  <c r="D68" i="30" l="1"/>
  <c r="D44" i="31" l="1"/>
  <c r="G53" i="26"/>
  <c r="F53"/>
  <c r="E53"/>
  <c r="D52"/>
  <c r="I30" l="1"/>
  <c r="I29"/>
  <c r="I26"/>
  <c r="E25" i="31"/>
  <c r="I19" i="26"/>
  <c r="H18"/>
  <c r="E29" i="31"/>
  <c r="E23"/>
  <c r="N30" i="33"/>
  <c r="O30"/>
  <c r="N31"/>
  <c r="O31"/>
  <c r="N33"/>
  <c r="O33"/>
  <c r="N34"/>
  <c r="O34"/>
  <c r="N35"/>
  <c r="O35"/>
  <c r="N36"/>
  <c r="O36"/>
  <c r="N38"/>
  <c r="O38"/>
  <c r="O29"/>
  <c r="N29"/>
  <c r="O37"/>
  <c r="H21" i="25"/>
  <c r="H17" i="26"/>
  <c r="I28" i="24"/>
  <c r="H22"/>
  <c r="H25"/>
  <c r="H26"/>
  <c r="H27"/>
  <c r="H28"/>
  <c r="I38" i="33"/>
  <c r="H38"/>
  <c r="I36"/>
  <c r="H36"/>
  <c r="I34"/>
  <c r="H34"/>
  <c r="I33"/>
  <c r="H33"/>
  <c r="I30"/>
  <c r="H30"/>
  <c r="I29"/>
  <c r="H29"/>
  <c r="I23"/>
  <c r="H23"/>
  <c r="I21"/>
  <c r="H21"/>
  <c r="I19"/>
  <c r="H19"/>
  <c r="I18"/>
  <c r="H18"/>
  <c r="I15"/>
  <c r="H15"/>
  <c r="I14"/>
  <c r="H14"/>
  <c r="D62" i="26"/>
  <c r="E59" i="32"/>
  <c r="H37" i="24"/>
  <c r="H35"/>
  <c r="I35"/>
  <c r="I27"/>
  <c r="H30" i="26"/>
  <c r="I24"/>
  <c r="H24"/>
  <c r="I21" i="25"/>
  <c r="I26"/>
  <c r="I25"/>
  <c r="I24"/>
  <c r="H24"/>
  <c r="I16"/>
  <c r="H16"/>
  <c r="D59" i="32"/>
  <c r="I17" i="24"/>
  <c r="H17"/>
  <c r="H29" i="26"/>
  <c r="H26"/>
  <c r="E14" i="31"/>
  <c r="E13"/>
  <c r="E12"/>
  <c r="I25" i="24"/>
  <c r="E19" i="31"/>
  <c r="H15" i="26"/>
  <c r="I15"/>
  <c r="H14" i="30"/>
  <c r="I14"/>
  <c r="I15"/>
  <c r="I17"/>
  <c r="I18"/>
  <c r="H19"/>
  <c r="I19"/>
  <c r="I21"/>
  <c r="I22"/>
  <c r="I23"/>
  <c r="I24"/>
  <c r="I25"/>
  <c r="H29"/>
  <c r="I29"/>
  <c r="H30"/>
  <c r="I30"/>
  <c r="H32"/>
  <c r="I32"/>
  <c r="H33"/>
  <c r="I33"/>
  <c r="H34"/>
  <c r="I34"/>
  <c r="H36"/>
  <c r="I36"/>
  <c r="H37"/>
  <c r="I37"/>
  <c r="H38"/>
  <c r="I38"/>
  <c r="H39"/>
  <c r="I39"/>
  <c r="H40"/>
  <c r="I40"/>
  <c r="H44"/>
  <c r="I44"/>
  <c r="H45"/>
  <c r="I45"/>
  <c r="H48"/>
  <c r="I48"/>
  <c r="H49"/>
  <c r="I49"/>
  <c r="H51"/>
  <c r="I51"/>
  <c r="H53"/>
  <c r="I53"/>
  <c r="H14" i="32"/>
  <c r="I14"/>
  <c r="I15"/>
  <c r="H18"/>
  <c r="I18"/>
  <c r="H19"/>
  <c r="I19"/>
  <c r="H21"/>
  <c r="I21"/>
  <c r="H23"/>
  <c r="I23"/>
  <c r="H29"/>
  <c r="I29"/>
  <c r="H30"/>
  <c r="I30"/>
  <c r="H33"/>
  <c r="I33"/>
  <c r="H34"/>
  <c r="I34"/>
  <c r="H36"/>
  <c r="I36"/>
  <c r="I38"/>
  <c r="I22" i="24"/>
  <c r="H32" i="32"/>
  <c r="I22"/>
  <c r="I17"/>
  <c r="H22"/>
  <c r="H37"/>
  <c r="I37"/>
  <c r="H38"/>
  <c r="H17"/>
  <c r="I17" i="33"/>
  <c r="H17"/>
  <c r="I22"/>
  <c r="D49" i="31" l="1"/>
  <c r="I24" i="33"/>
  <c r="I25"/>
  <c r="C44" i="31"/>
  <c r="I25" i="32"/>
  <c r="I24"/>
  <c r="H24"/>
  <c r="H25"/>
  <c r="H19" i="26"/>
  <c r="I39" i="32"/>
  <c r="O39" i="33"/>
  <c r="I37" i="24"/>
  <c r="N32" i="33"/>
  <c r="E28" i="31"/>
  <c r="I20" i="26"/>
  <c r="I18"/>
  <c r="I16"/>
  <c r="E24" i="31"/>
  <c r="H16" i="26"/>
  <c r="H20"/>
  <c r="I17"/>
  <c r="I26" i="24"/>
  <c r="C49" i="31" l="1"/>
  <c r="I32" i="26"/>
  <c r="I32" i="33"/>
  <c r="H32"/>
  <c r="I52" i="30"/>
  <c r="H52"/>
  <c r="I47"/>
  <c r="H47"/>
  <c r="I37" i="33"/>
  <c r="I32" i="32"/>
  <c r="O32" i="33"/>
  <c r="H39" i="32"/>
  <c r="I23" i="26"/>
  <c r="I39" i="33" l="1"/>
  <c r="I54" i="30"/>
  <c r="H54"/>
  <c r="O40" i="33"/>
  <c r="I40" i="32"/>
  <c r="F58"/>
  <c r="F57"/>
  <c r="H40"/>
  <c r="E33" i="31"/>
  <c r="H55" i="30" l="1"/>
  <c r="I40" i="33"/>
  <c r="E15" i="31" l="1"/>
  <c r="I28" i="26"/>
  <c r="N37" i="33"/>
  <c r="H22"/>
  <c r="D37"/>
  <c r="H37" s="1"/>
  <c r="D24"/>
  <c r="H24" s="1"/>
  <c r="D39" l="1"/>
  <c r="N39"/>
  <c r="D25"/>
  <c r="D28" i="26" l="1"/>
  <c r="H28" s="1"/>
  <c r="H39" i="33"/>
  <c r="D25" i="25"/>
  <c r="H25" s="1"/>
  <c r="H25" i="33"/>
  <c r="D40"/>
  <c r="N40"/>
  <c r="H23" i="26"/>
  <c r="D32"/>
  <c r="H32" s="1"/>
  <c r="E32" i="24" l="1"/>
  <c r="D34"/>
  <c r="H32"/>
  <c r="H40" i="33"/>
  <c r="D26" i="25"/>
  <c r="H26" s="1"/>
  <c r="D38" i="24" l="1"/>
  <c r="H38" s="1"/>
  <c r="I38" s="1"/>
  <c r="H34"/>
  <c r="E34"/>
  <c r="I32"/>
  <c r="E38" l="1"/>
  <c r="I34"/>
</calcChain>
</file>

<file path=xl/sharedStrings.xml><?xml version="1.0" encoding="utf-8"?>
<sst xmlns="http://schemas.openxmlformats.org/spreadsheetml/2006/main" count="674" uniqueCount="297">
  <si>
    <t>MADHYA GUJARAT VIJ COMPANY LIMITED</t>
  </si>
  <si>
    <t>Industrial</t>
  </si>
  <si>
    <t>Residential</t>
  </si>
  <si>
    <t>Commercial</t>
  </si>
  <si>
    <t>H. T.</t>
  </si>
  <si>
    <t>Agricultural</t>
  </si>
  <si>
    <t>[B]</t>
  </si>
  <si>
    <t>Liecence</t>
  </si>
  <si>
    <t>Total H.T. + E.H.T.</t>
  </si>
  <si>
    <t>Other [Specify]</t>
  </si>
  <si>
    <t>Total L.T. Excluding Agricultural</t>
  </si>
  <si>
    <t>Total L. T. Including Agricultural</t>
  </si>
  <si>
    <t>Total H.T. + E.H.T. + L. T.</t>
  </si>
  <si>
    <t>Rs. In Crore</t>
  </si>
  <si>
    <t>Quarterly</t>
  </si>
  <si>
    <t>Cummulative</t>
  </si>
  <si>
    <t>Current Year</t>
  </si>
  <si>
    <t>% Change</t>
  </si>
  <si>
    <t>SALES REALISATION</t>
  </si>
  <si>
    <t>SALES REVENUE AMOUNT AND PAISE / UNIT</t>
  </si>
  <si>
    <t>III - SALES AND REVENUE DATA</t>
  </si>
  <si>
    <t>Paise / kwh</t>
  </si>
  <si>
    <t>[ 5 ]</t>
  </si>
  <si>
    <t>M.KWH</t>
  </si>
  <si>
    <t>NOS. OF CONSUMERS AND UNIT SOLD</t>
  </si>
  <si>
    <t>Employees Cost</t>
  </si>
  <si>
    <t>Interest</t>
  </si>
  <si>
    <t>Repairs and Maintenance</t>
  </si>
  <si>
    <t>Depreciation</t>
  </si>
  <si>
    <t>Admin. And General Expenditure</t>
  </si>
  <si>
    <t>Total Cost Excluding Profit / Return</t>
  </si>
  <si>
    <t>Capital Expenditure</t>
  </si>
  <si>
    <t>New Long Term Borrowings</t>
  </si>
  <si>
    <t>Agricultural Subsidy Received</t>
  </si>
  <si>
    <t>Total [7 to 13]</t>
  </si>
  <si>
    <t>%</t>
  </si>
  <si>
    <t>Paise / KWH</t>
  </si>
  <si>
    <t>UNIT SOLD PER CONSUMER</t>
  </si>
  <si>
    <t>KWH</t>
  </si>
  <si>
    <t>[A]</t>
  </si>
  <si>
    <t>SALES REALISATION - FIXED CHARGES</t>
  </si>
  <si>
    <t>SALES REVENUE FIXED AND ENERGY CHARGE PAISE / UNIT AND UNITS SOLD PER CONSUMER</t>
  </si>
  <si>
    <t>FINANCIAL DATA - 3</t>
  </si>
  <si>
    <t>I - KEY PARAMETERS</t>
  </si>
  <si>
    <t>[ 3 ]</t>
  </si>
  <si>
    <t>NOS. OF UNITS SOLD</t>
  </si>
  <si>
    <t>[C]</t>
  </si>
  <si>
    <t>[D]</t>
  </si>
  <si>
    <t>POWER PURCHASE</t>
  </si>
  <si>
    <t>Total Purchase of Power</t>
  </si>
  <si>
    <t>ENERGY BALANCE SHEET</t>
  </si>
  <si>
    <t>Total Generation + Purchase of Power</t>
  </si>
  <si>
    <t>Units Sent Out</t>
  </si>
  <si>
    <t>T &amp; D Loss [4] / [2] * 100</t>
  </si>
  <si>
    <t>SALES, BILLING AND REALISATION</t>
  </si>
  <si>
    <t>Billed [Metered + Unmetered] with E. D.</t>
  </si>
  <si>
    <t>Billed - Theft Assessment</t>
  </si>
  <si>
    <t>Total Billed [1 + 2]</t>
  </si>
  <si>
    <t>Amount realised [Metered + Unmetered] with E. D.</t>
  </si>
  <si>
    <t>Amount realised against Theft of Energy</t>
  </si>
  <si>
    <t>Total Amount realised [4 + 5]</t>
  </si>
  <si>
    <t>Amount realised as % of amount billed [6] / [3]</t>
  </si>
  <si>
    <t>MUS</t>
  </si>
  <si>
    <t>Rs. In Crores</t>
  </si>
  <si>
    <t>I</t>
  </si>
  <si>
    <t>II</t>
  </si>
  <si>
    <t>III</t>
  </si>
  <si>
    <t>Previous Year</t>
  </si>
  <si>
    <t>POWER SUPPLY POSITION</t>
  </si>
  <si>
    <t>[ 1 ]</t>
  </si>
  <si>
    <t>Cost at Bus Bar</t>
  </si>
  <si>
    <t>Costo of Supply at EHT [at 66 KV]</t>
  </si>
  <si>
    <t>Cost of Supply at LT [at 11 KV]</t>
  </si>
  <si>
    <t>Cost of Supply at HT [at 11 KV]</t>
  </si>
  <si>
    <t>L. T.</t>
  </si>
  <si>
    <t>Average Sales Realisation</t>
  </si>
  <si>
    <t>Special Observation on above points</t>
  </si>
  <si>
    <t>COST OF SUPPLY</t>
  </si>
  <si>
    <t>Rs. /KWH</t>
  </si>
  <si>
    <t>COST OF SUPPLY - 2</t>
  </si>
  <si>
    <t>II - KEY PARAMETERS</t>
  </si>
  <si>
    <t>[ 2 ]</t>
  </si>
  <si>
    <t>Nos.</t>
  </si>
  <si>
    <t>Railway</t>
  </si>
  <si>
    <t>Previous Years</t>
  </si>
  <si>
    <t>REVENUE</t>
  </si>
  <si>
    <t>Sale of Electricity</t>
  </si>
  <si>
    <t>Misc. Revenue Recovery</t>
  </si>
  <si>
    <t>Other Income</t>
  </si>
  <si>
    <t>EXPENSES</t>
  </si>
  <si>
    <t>Operating Expenses</t>
  </si>
  <si>
    <t>Fixed</t>
  </si>
  <si>
    <t>Variable</t>
  </si>
  <si>
    <t>Fuel Expense</t>
  </si>
  <si>
    <t>Employee Cost</t>
  </si>
  <si>
    <t>Administrative and General Expenses</t>
  </si>
  <si>
    <t>Other Operating Costs</t>
  </si>
  <si>
    <t>Other Expenses [Prior Period]</t>
  </si>
  <si>
    <t>Less : Expenses Capitalized</t>
  </si>
  <si>
    <t>Surplus [deficit] excluding rate of return</t>
  </si>
  <si>
    <t>IV - FINANCIAL DATA</t>
  </si>
  <si>
    <t>NOS. OF CONSUMERS [WITHOUT PDC]</t>
  </si>
  <si>
    <t>Railways</t>
  </si>
  <si>
    <t>Agricultural [Metered + Unmetered]</t>
  </si>
  <si>
    <t>SALES REALISATION - ENERGY CHARGES</t>
  </si>
  <si>
    <t>Total H.T. + E.H.T. + L. T. [WITHOUT P.D.C.]</t>
  </si>
  <si>
    <t>Current Year [Provisional]</t>
  </si>
  <si>
    <t>SALES REALISATION WITHOUT E. D.</t>
  </si>
  <si>
    <t>Sales Amount [Without E. D.] [Incl. T.C/FCA]</t>
  </si>
  <si>
    <t>Agricultural [Including Tariff Comp.]/[FPPPA]</t>
  </si>
  <si>
    <t>Power Purchase Costs net of trading Credit</t>
  </si>
  <si>
    <t>Purchase from GUVNL [Net of Trading Credit &amp; UI]</t>
  </si>
  <si>
    <t>Metered + Estimated Unmetered &amp; Unbilled Sales</t>
  </si>
  <si>
    <t>Purchase from Central Sector</t>
  </si>
  <si>
    <t>[a] Share</t>
  </si>
  <si>
    <t>[b] Actual Purchase</t>
  </si>
  <si>
    <t>T&amp;D Losses [2-3]</t>
  </si>
  <si>
    <t>6a</t>
  </si>
  <si>
    <t>Expenses Capitalized</t>
  </si>
  <si>
    <t>Cost of Power Purchase as % of Total Cost [1]/[8]</t>
  </si>
  <si>
    <t>Others [Water Works / Public Lighting]</t>
  </si>
  <si>
    <t>Total Income</t>
  </si>
  <si>
    <t>SALES REVENUE BILLED :</t>
  </si>
  <si>
    <t>Purchase From CPPS/Wind Farms/Solar</t>
  </si>
  <si>
    <t>Average Cost of Purchase of Power [Net]</t>
  </si>
  <si>
    <t>Other Debits &amp; Prior Period Adjustment</t>
  </si>
  <si>
    <t>Cost of Power Purchase [Net]</t>
  </si>
  <si>
    <t>Government Subsidy  FOR AG.</t>
  </si>
  <si>
    <t>NOTE  : Power Purchase Cost is based on provisional bills received from GUVNL.</t>
  </si>
  <si>
    <t xml:space="preserve">                  </t>
  </si>
  <si>
    <t>SR</t>
  </si>
  <si>
    <t>CATEGORY</t>
  </si>
  <si>
    <t>BOARD CHARGE</t>
  </si>
  <si>
    <t>B. CHG(THEFT)</t>
  </si>
  <si>
    <t>MIN CHG DIS.</t>
  </si>
  <si>
    <t>ELE. DUTY</t>
  </si>
  <si>
    <t>TAX ON SALE</t>
  </si>
  <si>
    <t>RENT</t>
  </si>
  <si>
    <t>SUNDRY CHG.</t>
  </si>
  <si>
    <t>D. P. C.</t>
  </si>
  <si>
    <t>ASSESSMENT</t>
  </si>
  <si>
    <t>=========================================================================================================================================</t>
  </si>
  <si>
    <t>General Lighting Purpose</t>
  </si>
  <si>
    <t>Manufacturing &amp; Service Industries</t>
  </si>
  <si>
    <t>TEMP</t>
  </si>
  <si>
    <t>TOTAL</t>
  </si>
  <si>
    <t>Water Works</t>
  </si>
  <si>
    <t>Street Light</t>
  </si>
  <si>
    <t>PDC</t>
  </si>
  <si>
    <t>UNCONNECTED</t>
  </si>
  <si>
    <t>NON-CONS</t>
  </si>
  <si>
    <t>TOT(NORMAL)</t>
  </si>
  <si>
    <t>TOT(PCD+UC)</t>
  </si>
  <si>
    <t>TOT(TEMP+NON)</t>
  </si>
  <si>
    <t>GRAND TOTAL</t>
  </si>
  <si>
    <r>
      <t xml:space="preserve">BREAK-UP OF BOARD CHARGES FROM </t>
    </r>
    <r>
      <rPr>
        <sz val="12"/>
        <color theme="1"/>
        <rFont val="Courier New"/>
        <family val="3"/>
      </rPr>
      <t>Apr</t>
    </r>
    <r>
      <rPr>
        <b/>
        <sz val="12"/>
        <color theme="1"/>
        <rFont val="Courier New"/>
        <family val="3"/>
      </rPr>
      <t>-</t>
    </r>
    <r>
      <rPr>
        <sz val="12"/>
        <color theme="1"/>
        <rFont val="Courier New"/>
        <family val="3"/>
      </rPr>
      <t xml:space="preserve">2014 </t>
    </r>
    <r>
      <rPr>
        <b/>
        <sz val="12"/>
        <color theme="1"/>
        <rFont val="Courier New"/>
        <family val="3"/>
      </rPr>
      <t xml:space="preserve">TO </t>
    </r>
    <r>
      <rPr>
        <sz val="12"/>
        <color theme="1"/>
        <rFont val="Courier New"/>
        <family val="3"/>
      </rPr>
      <t>Jun</t>
    </r>
    <r>
      <rPr>
        <b/>
        <sz val="12"/>
        <color theme="1"/>
        <rFont val="Courier New"/>
        <family val="3"/>
      </rPr>
      <t>-</t>
    </r>
    <r>
      <rPr>
        <sz val="12"/>
        <color theme="1"/>
        <rFont val="Courier New"/>
        <family val="3"/>
      </rPr>
      <t>2014</t>
    </r>
  </si>
  <si>
    <t>CONSUMERS</t>
  </si>
  <si>
    <t>UNITS BILLED</t>
  </si>
  <si>
    <t>FIXED-CHRG</t>
  </si>
  <si>
    <t>ENEG-CHRG</t>
  </si>
  <si>
    <t>FUEL-COST</t>
  </si>
  <si>
    <t>ANNUAL-CHG</t>
  </si>
  <si>
    <t xml:space="preserve">PRO-BILL </t>
  </si>
  <si>
    <t>DEBIT-ADJ</t>
  </si>
  <si>
    <t>BOARD-CHG</t>
  </si>
  <si>
    <t>TOT(PDC+UN)</t>
  </si>
  <si>
    <r>
      <t xml:space="preserve">LT C. G. L. FROM </t>
    </r>
    <r>
      <rPr>
        <sz val="10"/>
        <rFont val="Arial"/>
        <family val="2"/>
      </rPr>
      <t>Apr</t>
    </r>
    <r>
      <rPr>
        <b/>
        <sz val="11"/>
        <color theme="1"/>
        <rFont val="Calibri"/>
        <family val="2"/>
        <scheme val="minor"/>
      </rPr>
      <t>-</t>
    </r>
    <r>
      <rPr>
        <sz val="10"/>
        <rFont val="Arial"/>
        <family val="2"/>
      </rPr>
      <t xml:space="preserve">2014 </t>
    </r>
    <r>
      <rPr>
        <b/>
        <sz val="11"/>
        <color theme="1"/>
        <rFont val="Calibri"/>
        <family val="2"/>
        <scheme val="minor"/>
      </rPr>
      <t xml:space="preserve">TO </t>
    </r>
    <r>
      <rPr>
        <sz val="10"/>
        <rFont val="Arial"/>
        <family val="2"/>
      </rPr>
      <t>Jun</t>
    </r>
    <r>
      <rPr>
        <b/>
        <sz val="11"/>
        <color theme="1"/>
        <rFont val="Calibri"/>
        <family val="2"/>
        <scheme val="minor"/>
      </rPr>
      <t>-</t>
    </r>
    <r>
      <rPr>
        <sz val="10"/>
        <rFont val="Arial"/>
        <family val="2"/>
      </rPr>
      <t>2014</t>
    </r>
  </si>
  <si>
    <r>
      <t xml:space="preserve">LAST MONTH END DATE : </t>
    </r>
    <r>
      <rPr>
        <sz val="12"/>
        <color theme="1"/>
        <rFont val="Courier New"/>
        <family val="3"/>
      </rPr>
      <t>30-06-2014</t>
    </r>
  </si>
  <si>
    <r>
      <t xml:space="preserve">PERIOD: </t>
    </r>
    <r>
      <rPr>
        <sz val="12"/>
        <color theme="1"/>
        <rFont val="Courier New"/>
        <family val="3"/>
      </rPr>
      <t>Apr</t>
    </r>
    <r>
      <rPr>
        <b/>
        <sz val="12"/>
        <color theme="1"/>
        <rFont val="Courier New"/>
        <family val="3"/>
      </rPr>
      <t>-</t>
    </r>
    <r>
      <rPr>
        <sz val="12"/>
        <color theme="1"/>
        <rFont val="Courier New"/>
        <family val="3"/>
      </rPr>
      <t xml:space="preserve">2014 </t>
    </r>
    <r>
      <rPr>
        <b/>
        <sz val="12"/>
        <color theme="1"/>
        <rFont val="Courier New"/>
        <family val="3"/>
      </rPr>
      <t xml:space="preserve">TO </t>
    </r>
    <r>
      <rPr>
        <sz val="12"/>
        <color theme="1"/>
        <rFont val="Courier New"/>
        <family val="3"/>
      </rPr>
      <t>Jun</t>
    </r>
    <r>
      <rPr>
        <b/>
        <sz val="12"/>
        <color theme="1"/>
        <rFont val="Courier New"/>
        <family val="3"/>
      </rPr>
      <t>-</t>
    </r>
    <r>
      <rPr>
        <sz val="12"/>
        <color theme="1"/>
        <rFont val="Courier New"/>
        <family val="3"/>
      </rPr>
      <t>2014</t>
    </r>
  </si>
  <si>
    <r>
      <t xml:space="preserve">PROCESSED ON: </t>
    </r>
    <r>
      <rPr>
        <sz val="12"/>
        <color theme="1"/>
        <rFont val="Courier New"/>
        <family val="3"/>
      </rPr>
      <t>18-Dec-2014</t>
    </r>
  </si>
  <si>
    <r>
      <t xml:space="preserve">COM: </t>
    </r>
    <r>
      <rPr>
        <sz val="12"/>
        <color theme="1"/>
        <rFont val="Courier New"/>
        <family val="3"/>
      </rPr>
      <t>2 MGVCL</t>
    </r>
  </si>
  <si>
    <r>
      <t xml:space="preserve">CIR: </t>
    </r>
    <r>
      <rPr>
        <sz val="12"/>
        <color theme="1"/>
        <rFont val="Courier New"/>
        <family val="3"/>
      </rPr>
      <t>All</t>
    </r>
  </si>
  <si>
    <r>
      <t xml:space="preserve">DIV: </t>
    </r>
    <r>
      <rPr>
        <sz val="12"/>
        <color theme="1"/>
        <rFont val="Courier New"/>
        <family val="3"/>
      </rPr>
      <t>All</t>
    </r>
  </si>
  <si>
    <r>
      <t xml:space="preserve">SUB: </t>
    </r>
    <r>
      <rPr>
        <sz val="12"/>
        <color theme="1"/>
        <rFont val="Courier New"/>
        <family val="3"/>
      </rPr>
      <t>All</t>
    </r>
  </si>
  <si>
    <t>OPEN. BAL</t>
  </si>
  <si>
    <t>COLLECTIONS</t>
  </si>
  <si>
    <t>CREDIT- ADJ</t>
  </si>
  <si>
    <t>TANS-FROM</t>
  </si>
  <si>
    <t>TANS-TO</t>
  </si>
  <si>
    <t>CL. BALANCE</t>
  </si>
  <si>
    <t>UNPOSTED</t>
  </si>
  <si>
    <t>TOT(NOR+UNPOST)</t>
  </si>
  <si>
    <r>
      <t xml:space="preserve">CREDIT ADJUSTMENT ( LT ) FOR : </t>
    </r>
    <r>
      <rPr>
        <sz val="10"/>
        <rFont val="Arial"/>
        <family val="2"/>
      </rPr>
      <t>Apr</t>
    </r>
    <r>
      <rPr>
        <b/>
        <sz val="11"/>
        <color theme="1"/>
        <rFont val="Calibri"/>
        <family val="2"/>
        <scheme val="minor"/>
      </rPr>
      <t>-</t>
    </r>
    <r>
      <rPr>
        <sz val="10"/>
        <rFont val="Arial"/>
        <family val="2"/>
      </rPr>
      <t xml:space="preserve">2014 </t>
    </r>
    <r>
      <rPr>
        <b/>
        <sz val="11"/>
        <color theme="1"/>
        <rFont val="Calibri"/>
        <family val="2"/>
        <scheme val="minor"/>
      </rPr>
      <t xml:space="preserve">TO </t>
    </r>
    <r>
      <rPr>
        <sz val="10"/>
        <rFont val="Arial"/>
        <family val="2"/>
      </rPr>
      <t>Jun</t>
    </r>
    <r>
      <rPr>
        <b/>
        <sz val="11"/>
        <color theme="1"/>
        <rFont val="Calibri"/>
        <family val="2"/>
        <scheme val="minor"/>
      </rPr>
      <t>-</t>
    </r>
    <r>
      <rPr>
        <sz val="10"/>
        <rFont val="Arial"/>
        <family val="2"/>
      </rPr>
      <t>2014</t>
    </r>
  </si>
  <si>
    <t>CREDIT ADJ.</t>
  </si>
  <si>
    <t xml:space="preserve">NON-CASH </t>
  </si>
  <si>
    <t>PAY-FROM</t>
  </si>
  <si>
    <t>PROVISIONAL</t>
  </si>
  <si>
    <t>&lt;-----</t>
  </si>
  <si>
    <t>RELIEF</t>
  </si>
  <si>
    <t>-----&gt;</t>
  </si>
  <si>
    <t>RCPT-CLEARED</t>
  </si>
  <si>
    <t>( BC )</t>
  </si>
  <si>
    <t>ADJ.</t>
  </si>
  <si>
    <t>OTHER-OFFICE</t>
  </si>
  <si>
    <t>BILLING</t>
  </si>
  <si>
    <t>ELE-DUTY</t>
  </si>
  <si>
    <t>ANGAN/AMNST</t>
  </si>
  <si>
    <t>BREAK-UP OF BOARD CHARGES</t>
  </si>
  <si>
    <t>---------------------------------------------------------------------------------------------------------------------------------------------------------</t>
  </si>
  <si>
    <t>SR.</t>
  </si>
  <si>
    <t>Category</t>
  </si>
  <si>
    <t>Demand Charges</t>
  </si>
  <si>
    <t>Energy-Charges.</t>
  </si>
  <si>
    <t>Time-Charges.</t>
  </si>
  <si>
    <t>Fuel-Surcharge</t>
  </si>
  <si>
    <t>Annual./SFM Charges.</t>
  </si>
  <si>
    <t>PF-Charges</t>
  </si>
  <si>
    <t>Debit-Adj</t>
  </si>
  <si>
    <t>PF-Rebate</t>
  </si>
  <si>
    <t>Ehv-Rebate</t>
  </si>
  <si>
    <t>HT INDUSTRY</t>
  </si>
  <si>
    <t>TRACTION RL</t>
  </si>
  <si>
    <t>AGRICULTURE</t>
  </si>
  <si>
    <t>LICENSEES</t>
  </si>
  <si>
    <t>OTHERS</t>
  </si>
  <si>
    <t>INTER-STATE</t>
  </si>
  <si>
    <t>DADRA NAGAR</t>
  </si>
  <si>
    <t>P.D.C</t>
  </si>
  <si>
    <t>WATER WORKS</t>
  </si>
  <si>
    <t>Grand Total</t>
  </si>
  <si>
    <t>Q1 2014</t>
  </si>
  <si>
    <t>Q1 2013</t>
  </si>
  <si>
    <t xml:space="preserve">Metered </t>
  </si>
  <si>
    <t>Unmetered</t>
  </si>
  <si>
    <t>Agricultural (Incl. Tariff Comp.)</t>
  </si>
  <si>
    <t>Misc. Revenue Related Recovery</t>
  </si>
  <si>
    <t>[ 4]</t>
  </si>
  <si>
    <t>[ 6 ]</t>
  </si>
  <si>
    <t>[7]</t>
  </si>
  <si>
    <t>Average Cost of Supply per unit of sales</t>
  </si>
  <si>
    <t>C.C.drawl at the end of the Quarter</t>
  </si>
  <si>
    <t>Misc. If any</t>
  </si>
  <si>
    <t xml:space="preserve">Total Expenses 1 to 13] </t>
  </si>
  <si>
    <t xml:space="preserve"> </t>
  </si>
  <si>
    <t>NPT/GERC REPORT/APRIL, 2017 TO JUNE'2017</t>
  </si>
  <si>
    <t>April, 2019  to June, 2019</t>
  </si>
  <si>
    <t>April, 2019 to June, 2019</t>
  </si>
  <si>
    <t>April, 2020 to June, 2020</t>
  </si>
  <si>
    <t>April, 2020  to June, 2020</t>
  </si>
  <si>
    <t>V  -  DISTRIBUTION - KEY DATA</t>
  </si>
  <si>
    <t xml:space="preserve">Action plan for reducing T &amp; D losses in Urban, Industrial and GIDC feeders      </t>
  </si>
  <si>
    <t>Circle</t>
  </si>
  <si>
    <t>Q-I- Apr-20 to Jun-20</t>
  </si>
  <si>
    <t>Q-I- Apr-19 to Jun-19</t>
  </si>
  <si>
    <r>
      <t xml:space="preserve">Nos of feeders </t>
    </r>
    <r>
      <rPr>
        <b/>
        <sz val="10"/>
        <color rgb="FFFF0000"/>
        <rFont val="Leelawadee"/>
        <family val="2"/>
      </rPr>
      <t>having more than 5%</t>
    </r>
    <r>
      <rPr>
        <b/>
        <sz val="10"/>
        <rFont val="Leelawadee"/>
        <family val="2"/>
      </rPr>
      <t xml:space="preserve"> where losses increased in current period</t>
    </r>
  </si>
  <si>
    <t>Reason thereof and action being taken</t>
  </si>
  <si>
    <t xml:space="preserve">Total nos. of feeders     </t>
  </si>
  <si>
    <r>
      <t>Nos. of feeders having losses more than</t>
    </r>
    <r>
      <rPr>
        <b/>
        <sz val="10"/>
        <color rgb="FFFF0000"/>
        <rFont val="Leelawadee"/>
        <family val="2"/>
      </rPr>
      <t xml:space="preserve"> 5 %     </t>
    </r>
  </si>
  <si>
    <t xml:space="preserve">Overall % losses    </t>
  </si>
  <si>
    <r>
      <t xml:space="preserve">Nos. of feeders having losses more than </t>
    </r>
    <r>
      <rPr>
        <b/>
        <sz val="10"/>
        <color rgb="FFFF0000"/>
        <rFont val="Leelawadee"/>
        <family val="2"/>
      </rPr>
      <t xml:space="preserve">5 %     </t>
    </r>
  </si>
  <si>
    <t>GIDC</t>
  </si>
  <si>
    <t>Baroda OM</t>
  </si>
  <si>
    <t>20+1*</t>
  </si>
  <si>
    <t>Various steps are being taken to reduce the losses of feeder having high losses</t>
  </si>
  <si>
    <t>Baroda City</t>
  </si>
  <si>
    <t>Anand</t>
  </si>
  <si>
    <t>Nadiad</t>
  </si>
  <si>
    <t>Godhra</t>
  </si>
  <si>
    <t>Total</t>
  </si>
  <si>
    <t>24+1*</t>
  </si>
  <si>
    <t>*Newly created feeders</t>
  </si>
  <si>
    <r>
      <t xml:space="preserve">Nos of feeders </t>
    </r>
    <r>
      <rPr>
        <b/>
        <sz val="10"/>
        <color rgb="FFFF0000"/>
        <rFont val="Leelawadee"/>
        <family val="2"/>
      </rPr>
      <t>having more than 25%</t>
    </r>
    <r>
      <rPr>
        <b/>
        <sz val="10"/>
        <rFont val="Leelawadee"/>
        <family val="2"/>
      </rPr>
      <t xml:space="preserve"> where losses increased in current period</t>
    </r>
  </si>
  <si>
    <r>
      <t>Nos. of feeders having losses more than</t>
    </r>
    <r>
      <rPr>
        <b/>
        <sz val="10"/>
        <color rgb="FFFF0000"/>
        <rFont val="Leelawadee"/>
        <family val="2"/>
      </rPr>
      <t xml:space="preserve"> 25 %     </t>
    </r>
  </si>
  <si>
    <r>
      <t xml:space="preserve">Nos. of feeders having losses more than </t>
    </r>
    <r>
      <rPr>
        <b/>
        <sz val="10"/>
        <color rgb="FFFF0000"/>
        <rFont val="Leelawadee"/>
        <family val="2"/>
      </rPr>
      <t xml:space="preserve">25 %   </t>
    </r>
    <r>
      <rPr>
        <b/>
        <sz val="10"/>
        <rFont val="Leelawadee"/>
        <family val="2"/>
      </rPr>
      <t xml:space="preserve">  </t>
    </r>
  </si>
  <si>
    <t>URBAN</t>
  </si>
  <si>
    <t>48+1*</t>
  </si>
  <si>
    <t>12+4*</t>
  </si>
  <si>
    <t>15+2*</t>
  </si>
  <si>
    <t>102+1*</t>
  </si>
  <si>
    <t>97+6*</t>
  </si>
  <si>
    <r>
      <t xml:space="preserve">Nos of feeders </t>
    </r>
    <r>
      <rPr>
        <b/>
        <sz val="10"/>
        <color rgb="FFFF0000"/>
        <rFont val="Leelawadee"/>
        <family val="2"/>
      </rPr>
      <t>having more than 10%</t>
    </r>
    <r>
      <rPr>
        <b/>
        <sz val="10"/>
        <rFont val="Leelawadee"/>
        <family val="2"/>
      </rPr>
      <t xml:space="preserve"> where losses increased in current period</t>
    </r>
  </si>
  <si>
    <r>
      <t>Nos. of feeders having losses more than</t>
    </r>
    <r>
      <rPr>
        <b/>
        <sz val="10"/>
        <color rgb="FFFF0000"/>
        <rFont val="Leelawadee"/>
        <family val="2"/>
      </rPr>
      <t xml:space="preserve"> 10 %     </t>
    </r>
  </si>
  <si>
    <t>IND</t>
  </si>
  <si>
    <t>12+3*</t>
  </si>
  <si>
    <t>1*</t>
  </si>
  <si>
    <t>8+1*</t>
  </si>
  <si>
    <t>24+4*</t>
  </si>
  <si>
    <t>1+1*</t>
  </si>
  <si>
    <t>V  -   DISTRIBUTION - KEY DATA</t>
  </si>
  <si>
    <t>FY 2020-21 Q-I (Apr-May-Jun-20)</t>
  </si>
  <si>
    <t>Meter testing and details of non-working defective meters</t>
  </si>
  <si>
    <t>(A)</t>
  </si>
  <si>
    <t>Meter testing</t>
  </si>
  <si>
    <t>Total capacity of laboratory</t>
  </si>
  <si>
    <t>Tested during the period</t>
  </si>
  <si>
    <t>Pending for testing at the end of the period</t>
  </si>
  <si>
    <t>Single Phase</t>
  </si>
  <si>
    <t>No.</t>
  </si>
  <si>
    <t>Three Phase</t>
  </si>
  <si>
    <t>(B)</t>
  </si>
  <si>
    <t>Non-working/ Defective meters</t>
  </si>
  <si>
    <t>Detected - op.balance</t>
  </si>
  <si>
    <t>Added</t>
  </si>
  <si>
    <t>Total to be attended</t>
  </si>
  <si>
    <t>Replaced / repaired</t>
  </si>
  <si>
    <t>Pending at the end of the period</t>
  </si>
  <si>
    <t>Since the nos. of pending untested meters are normally quite high, action being taken by DISCOMs to increase the nos. of test benches at various locations so that almost nil outstanding balance should accrue.</t>
  </si>
</sst>
</file>

<file path=xl/styles.xml><?xml version="1.0" encoding="utf-8"?>
<styleSheet xmlns="http://schemas.openxmlformats.org/spreadsheetml/2006/main">
  <numFmts count="2">
    <numFmt numFmtId="164" formatCode="0.000"/>
    <numFmt numFmtId="165" formatCode="0.0000"/>
  </numFmts>
  <fonts count="56">
    <font>
      <sz val="10"/>
      <name val="Arial"/>
    </font>
    <font>
      <sz val="8"/>
      <name val="Arial"/>
      <family val="2"/>
    </font>
    <font>
      <b/>
      <sz val="14"/>
      <name val="Bookman Old Style"/>
      <family val="1"/>
    </font>
    <font>
      <b/>
      <sz val="22"/>
      <name val="Bookman Old Style"/>
      <family val="1"/>
    </font>
    <font>
      <b/>
      <sz val="24"/>
      <name val="Bookman Old Style"/>
      <family val="1"/>
    </font>
    <font>
      <sz val="10"/>
      <name val="Arial"/>
      <family val="2"/>
    </font>
    <font>
      <sz val="16"/>
      <name val="Arial"/>
      <family val="2"/>
    </font>
    <font>
      <b/>
      <sz val="22"/>
      <name val="Algerian"/>
      <family val="5"/>
    </font>
    <font>
      <b/>
      <sz val="18"/>
      <name val="Bookman Old Style"/>
      <family val="1"/>
    </font>
    <font>
      <b/>
      <sz val="20"/>
      <name val="Arial"/>
      <family val="2"/>
    </font>
    <font>
      <sz val="18"/>
      <name val="Arial"/>
      <family val="2"/>
    </font>
    <font>
      <b/>
      <sz val="14"/>
      <color theme="1"/>
      <name val="Bookman Old Style"/>
      <family val="1"/>
    </font>
    <font>
      <b/>
      <sz val="18"/>
      <color theme="1"/>
      <name val="Bookman Old Style"/>
      <family val="1"/>
    </font>
    <font>
      <sz val="16"/>
      <color theme="1"/>
      <name val="Arial"/>
      <family val="2"/>
    </font>
    <font>
      <b/>
      <sz val="16"/>
      <color theme="1"/>
      <name val="Bookman Old Style"/>
      <family val="1"/>
    </font>
    <font>
      <sz val="10"/>
      <color theme="1"/>
      <name val="Arial"/>
      <family val="2"/>
    </font>
    <font>
      <b/>
      <sz val="11"/>
      <color theme="1"/>
      <name val="Calibri"/>
      <family val="2"/>
      <scheme val="minor"/>
    </font>
    <font>
      <b/>
      <sz val="12"/>
      <color theme="1"/>
      <name val="Courier New"/>
      <family val="3"/>
    </font>
    <font>
      <sz val="12"/>
      <color theme="1"/>
      <name val="Courier New"/>
      <family val="3"/>
    </font>
    <font>
      <b/>
      <sz val="10"/>
      <color theme="1"/>
      <name val="Courier New"/>
      <family val="3"/>
    </font>
    <font>
      <sz val="10"/>
      <color theme="1"/>
      <name val="Courier New"/>
      <family val="3"/>
    </font>
    <font>
      <b/>
      <sz val="26"/>
      <color theme="1"/>
      <name val="Bookman Old Style"/>
      <family val="1"/>
    </font>
    <font>
      <b/>
      <sz val="22"/>
      <color theme="1"/>
      <name val="Algerian"/>
      <family val="5"/>
    </font>
    <font>
      <b/>
      <sz val="22"/>
      <color theme="1"/>
      <name val="Bookman Old Style"/>
      <family val="1"/>
    </font>
    <font>
      <b/>
      <sz val="20"/>
      <color theme="1"/>
      <name val="Arial"/>
      <family val="2"/>
    </font>
    <font>
      <sz val="18"/>
      <color theme="1"/>
      <name val="Arial"/>
      <family val="2"/>
    </font>
    <font>
      <b/>
      <sz val="8"/>
      <color theme="1"/>
      <name val="Bookman Old Style"/>
      <family val="1"/>
    </font>
    <font>
      <b/>
      <sz val="26"/>
      <color theme="1"/>
      <name val="Algerian"/>
      <family val="5"/>
    </font>
    <font>
      <b/>
      <sz val="20"/>
      <color theme="1"/>
      <name val="Bookman Old Style"/>
      <family val="1"/>
    </font>
    <font>
      <b/>
      <sz val="24"/>
      <color theme="1"/>
      <name val="Bookman Old Style"/>
      <family val="1"/>
    </font>
    <font>
      <b/>
      <sz val="24"/>
      <color theme="1"/>
      <name val="Algerian"/>
      <family val="5"/>
    </font>
    <font>
      <b/>
      <sz val="14"/>
      <color theme="1"/>
      <name val="Arial"/>
      <family val="2"/>
    </font>
    <font>
      <b/>
      <sz val="12"/>
      <color theme="1"/>
      <name val="Bookman Old Style"/>
      <family val="1"/>
    </font>
    <font>
      <b/>
      <sz val="18"/>
      <color theme="1"/>
      <name val="Arial"/>
      <family val="2"/>
    </font>
    <font>
      <sz val="14"/>
      <color theme="1"/>
      <name val="Arial"/>
      <family val="2"/>
    </font>
    <font>
      <b/>
      <sz val="16"/>
      <color theme="1"/>
      <name val="Arial"/>
      <family val="2"/>
    </font>
    <font>
      <sz val="20"/>
      <color theme="1"/>
      <name val="Arial"/>
      <family val="2"/>
    </font>
    <font>
      <sz val="10"/>
      <color theme="0"/>
      <name val="Arial"/>
      <family val="2"/>
    </font>
    <font>
      <sz val="16"/>
      <color theme="0"/>
      <name val="Arial"/>
      <family val="2"/>
    </font>
    <font>
      <b/>
      <sz val="14"/>
      <color theme="0"/>
      <name val="Bookman Old Style"/>
      <family val="1"/>
    </font>
    <font>
      <b/>
      <sz val="18"/>
      <color theme="0"/>
      <name val="Bookman Old Style"/>
      <family val="1"/>
    </font>
    <font>
      <sz val="10"/>
      <name val="Arial"/>
      <family val="2"/>
    </font>
    <font>
      <sz val="10"/>
      <color theme="1"/>
      <name val="Leelawadee"/>
      <family val="2"/>
    </font>
    <font>
      <b/>
      <sz val="12"/>
      <name val="Leelawadee"/>
      <family val="2"/>
    </font>
    <font>
      <b/>
      <sz val="10"/>
      <name val="Leelawadee"/>
      <family val="2"/>
    </font>
    <font>
      <b/>
      <sz val="10"/>
      <color rgb="FFFF0000"/>
      <name val="Leelawadee"/>
      <family val="2"/>
    </font>
    <font>
      <sz val="10"/>
      <name val="Leelawadee"/>
      <family val="2"/>
    </font>
    <font>
      <b/>
      <sz val="10"/>
      <color theme="1"/>
      <name val="Leelawadee"/>
      <family val="2"/>
    </font>
    <font>
      <sz val="8"/>
      <color theme="1"/>
      <name val="Leelawadee"/>
      <family val="2"/>
    </font>
    <font>
      <b/>
      <sz val="8"/>
      <name val="Leelawadee"/>
      <family val="2"/>
    </font>
    <font>
      <sz val="10"/>
      <color rgb="FFFF0000"/>
      <name val="Leelawadee"/>
      <family val="2"/>
    </font>
    <font>
      <b/>
      <sz val="16"/>
      <name val="Leelawadee"/>
      <family val="2"/>
    </font>
    <font>
      <b/>
      <sz val="16"/>
      <color theme="1"/>
      <name val="Leelawadee"/>
      <family val="2"/>
    </font>
    <font>
      <b/>
      <sz val="12"/>
      <color theme="1"/>
      <name val="Leelawadee"/>
      <family val="2"/>
    </font>
    <font>
      <sz val="12"/>
      <color theme="1"/>
      <name val="Leelawadee"/>
      <family val="2"/>
    </font>
    <font>
      <b/>
      <sz val="11"/>
      <color theme="1"/>
      <name val="Leelawadee"/>
      <family val="2"/>
    </font>
  </fonts>
  <fills count="5">
    <fill>
      <patternFill patternType="none"/>
    </fill>
    <fill>
      <patternFill patternType="gray125"/>
    </fill>
    <fill>
      <patternFill patternType="solid">
        <fgColor theme="0"/>
        <bgColor indexed="64"/>
      </patternFill>
    </fill>
    <fill>
      <patternFill patternType="solid">
        <fgColor theme="3" tint="0.79998168889431442"/>
        <bgColor indexed="64"/>
      </patternFill>
    </fill>
    <fill>
      <patternFill patternType="solid">
        <fgColor theme="6" tint="0.59999389629810485"/>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top/>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right style="medium">
        <color indexed="64"/>
      </right>
      <top/>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right/>
      <top style="medium">
        <color indexed="64"/>
      </top>
      <bottom/>
      <diagonal/>
    </border>
    <border>
      <left style="medium">
        <color indexed="64"/>
      </left>
      <right style="thin">
        <color indexed="64"/>
      </right>
      <top style="medium">
        <color indexed="64"/>
      </top>
      <bottom/>
      <diagonal/>
    </border>
    <border>
      <left/>
      <right style="thin">
        <color indexed="64"/>
      </right>
      <top style="medium">
        <color indexed="64"/>
      </top>
      <bottom style="thin">
        <color indexed="64"/>
      </bottom>
      <diagonal/>
    </border>
  </borders>
  <cellStyleXfs count="4">
    <xf numFmtId="0" fontId="0" fillId="0" borderId="0"/>
    <xf numFmtId="0" fontId="5" fillId="0" borderId="0"/>
    <xf numFmtId="9" fontId="41" fillId="0" borderId="0" applyFont="0" applyFill="0" applyBorder="0" applyAlignment="0" applyProtection="0"/>
    <xf numFmtId="9" fontId="5" fillId="0" borderId="0" applyFont="0" applyFill="0" applyBorder="0" applyAlignment="0" applyProtection="0"/>
  </cellStyleXfs>
  <cellXfs count="394">
    <xf numFmtId="0" fontId="0" fillId="0" borderId="0" xfId="0"/>
    <xf numFmtId="0" fontId="2" fillId="0" borderId="2" xfId="0" applyFont="1" applyBorder="1" applyAlignment="1">
      <alignment horizontal="center" vertical="center" wrapText="1"/>
    </xf>
    <xf numFmtId="10" fontId="0" fillId="0" borderId="0" xfId="0" applyNumberFormat="1"/>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5" fillId="0" borderId="0" xfId="0" applyFont="1"/>
    <xf numFmtId="0" fontId="5" fillId="0" borderId="14" xfId="0" applyFont="1" applyBorder="1"/>
    <xf numFmtId="0" fontId="5" fillId="0" borderId="0" xfId="0" applyFont="1" applyBorder="1" applyAlignment="1">
      <alignment horizontal="left"/>
    </xf>
    <xf numFmtId="0" fontId="5" fillId="0" borderId="0" xfId="0" applyFont="1" applyBorder="1"/>
    <xf numFmtId="0" fontId="2" fillId="0" borderId="0" xfId="0" applyFont="1" applyFill="1" applyBorder="1" applyAlignment="1">
      <alignment horizontal="left" vertical="center" wrapText="1"/>
    </xf>
    <xf numFmtId="0" fontId="6" fillId="0" borderId="0" xfId="0" applyFont="1" applyBorder="1" applyAlignment="1">
      <alignment horizontal="right"/>
    </xf>
    <xf numFmtId="0" fontId="6" fillId="0" borderId="17" xfId="0" applyFont="1" applyBorder="1" applyAlignment="1">
      <alignment horizontal="right"/>
    </xf>
    <xf numFmtId="0" fontId="2" fillId="0" borderId="3"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 xfId="0" applyFont="1" applyBorder="1" applyAlignment="1">
      <alignment horizontal="left" vertical="center" wrapText="1"/>
    </xf>
    <xf numFmtId="0" fontId="2" fillId="0" borderId="6" xfId="0" applyFont="1" applyBorder="1" applyAlignment="1">
      <alignment horizontal="center" vertical="center" wrapText="1"/>
    </xf>
    <xf numFmtId="0" fontId="2" fillId="0" borderId="2" xfId="0" applyFont="1" applyBorder="1" applyAlignment="1">
      <alignment horizontal="left" vertical="center" wrapText="1"/>
    </xf>
    <xf numFmtId="0" fontId="2" fillId="0" borderId="4" xfId="0" applyFont="1" applyBorder="1" applyAlignment="1">
      <alignment horizontal="left" vertical="center" wrapText="1"/>
    </xf>
    <xf numFmtId="0" fontId="8" fillId="0" borderId="0" xfId="0" applyFont="1"/>
    <xf numFmtId="0" fontId="9" fillId="0" borderId="0" xfId="0" applyFont="1"/>
    <xf numFmtId="0" fontId="12" fillId="0" borderId="1" xfId="0" applyFont="1" applyBorder="1" applyAlignment="1">
      <alignment horizontal="right" vertical="center" wrapText="1"/>
    </xf>
    <xf numFmtId="0" fontId="11" fillId="0" borderId="2" xfId="0" applyFont="1" applyBorder="1" applyAlignment="1">
      <alignment horizontal="center" vertical="center" wrapText="1"/>
    </xf>
    <xf numFmtId="2" fontId="12" fillId="0" borderId="1" xfId="0" applyNumberFormat="1" applyFont="1" applyBorder="1" applyAlignment="1">
      <alignment vertical="center" wrapText="1"/>
    </xf>
    <xf numFmtId="1" fontId="12" fillId="0" borderId="2" xfId="0" applyNumberFormat="1" applyFont="1" applyBorder="1" applyAlignment="1">
      <alignment horizontal="right" vertical="center" wrapText="1"/>
    </xf>
    <xf numFmtId="0" fontId="13" fillId="0" borderId="0" xfId="0" applyFont="1" applyBorder="1" applyAlignment="1">
      <alignment horizontal="right"/>
    </xf>
    <xf numFmtId="0" fontId="13" fillId="0" borderId="0" xfId="0" applyFont="1"/>
    <xf numFmtId="0" fontId="15" fillId="0" borderId="0" xfId="0" applyFont="1" applyBorder="1"/>
    <xf numFmtId="0" fontId="2" fillId="0" borderId="18" xfId="0" applyFont="1" applyBorder="1" applyAlignment="1">
      <alignment horizontal="center" vertical="center" wrapText="1"/>
    </xf>
    <xf numFmtId="0" fontId="2" fillId="0" borderId="19" xfId="0" applyFont="1" applyBorder="1" applyAlignment="1">
      <alignment horizontal="center" vertical="center" wrapText="1"/>
    </xf>
    <xf numFmtId="1" fontId="10" fillId="0" borderId="1" xfId="0" applyNumberFormat="1" applyFont="1" applyBorder="1"/>
    <xf numFmtId="0" fontId="10" fillId="0" borderId="1" xfId="0" applyFont="1" applyBorder="1"/>
    <xf numFmtId="0" fontId="11" fillId="0" borderId="20" xfId="0" applyFont="1" applyBorder="1" applyAlignment="1">
      <alignment vertical="center" wrapText="1"/>
    </xf>
    <xf numFmtId="2" fontId="12" fillId="0" borderId="1" xfId="0" applyNumberFormat="1" applyFont="1" applyFill="1" applyBorder="1" applyAlignment="1">
      <alignment horizontal="right" vertical="center" wrapText="1"/>
    </xf>
    <xf numFmtId="0" fontId="17" fillId="0" borderId="0" xfId="0" applyFont="1" applyAlignment="1">
      <alignment horizontal="left" wrapText="1"/>
    </xf>
    <xf numFmtId="0" fontId="17" fillId="0" borderId="0" xfId="0" applyFont="1" applyAlignment="1">
      <alignment horizontal="right" wrapText="1"/>
    </xf>
    <xf numFmtId="0" fontId="16" fillId="0" borderId="0" xfId="0" applyFont="1" applyAlignment="1">
      <alignment wrapText="1"/>
    </xf>
    <xf numFmtId="0" fontId="18" fillId="0" borderId="0" xfId="0" applyFont="1" applyAlignment="1">
      <alignment horizontal="left" wrapText="1"/>
    </xf>
    <xf numFmtId="0" fontId="18" fillId="0" borderId="0" xfId="0" applyFont="1" applyAlignment="1">
      <alignment horizontal="right" wrapText="1"/>
    </xf>
    <xf numFmtId="0" fontId="17" fillId="0" borderId="0" xfId="0" applyFont="1" applyAlignment="1">
      <alignment wrapText="1"/>
    </xf>
    <xf numFmtId="0" fontId="0" fillId="0" borderId="0" xfId="0" applyAlignment="1">
      <alignment wrapText="1"/>
    </xf>
    <xf numFmtId="0" fontId="19" fillId="0" borderId="0" xfId="0" applyFont="1" applyAlignment="1">
      <alignment wrapText="1"/>
    </xf>
    <xf numFmtId="0" fontId="20" fillId="0" borderId="0" xfId="0" applyFont="1" applyAlignment="1">
      <alignment horizontal="right" wrapText="1"/>
    </xf>
    <xf numFmtId="0" fontId="20" fillId="0" borderId="0" xfId="0" applyFont="1" applyAlignment="1">
      <alignment horizontal="center" wrapText="1"/>
    </xf>
    <xf numFmtId="0" fontId="20" fillId="0" borderId="0" xfId="0" applyFont="1" applyAlignment="1">
      <alignment horizontal="left" wrapText="1"/>
    </xf>
    <xf numFmtId="0" fontId="20" fillId="0" borderId="0" xfId="0" applyFont="1" applyAlignment="1">
      <alignment wrapText="1"/>
    </xf>
    <xf numFmtId="1" fontId="5" fillId="0" borderId="0" xfId="0" applyNumberFormat="1" applyFont="1"/>
    <xf numFmtId="2" fontId="10" fillId="0" borderId="1" xfId="0" applyNumberFormat="1" applyFont="1" applyBorder="1"/>
    <xf numFmtId="1" fontId="12" fillId="0" borderId="4" xfId="0" applyNumberFormat="1" applyFont="1" applyBorder="1" applyAlignment="1">
      <alignment vertical="center" wrapText="1"/>
    </xf>
    <xf numFmtId="1" fontId="12" fillId="0" borderId="1" xfId="0" applyNumberFormat="1" applyFont="1" applyBorder="1" applyAlignment="1">
      <alignment vertical="center" wrapText="1"/>
    </xf>
    <xf numFmtId="1" fontId="12" fillId="0" borderId="0" xfId="0" applyNumberFormat="1" applyFont="1" applyBorder="1" applyAlignment="1">
      <alignment horizontal="right" vertical="center" wrapText="1"/>
    </xf>
    <xf numFmtId="0" fontId="4" fillId="0" borderId="0" xfId="0" applyFont="1" applyAlignment="1">
      <alignment horizontal="center" vertical="center" wrapText="1"/>
    </xf>
    <xf numFmtId="0" fontId="11" fillId="0" borderId="1"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10" fontId="12" fillId="0" borderId="1" xfId="0" applyNumberFormat="1" applyFont="1" applyBorder="1" applyAlignment="1">
      <alignment horizontal="right" vertical="center" wrapText="1"/>
    </xf>
    <xf numFmtId="0" fontId="12" fillId="0" borderId="16" xfId="0" applyFont="1" applyBorder="1" applyAlignment="1">
      <alignment horizontal="right" vertical="center" wrapText="1"/>
    </xf>
    <xf numFmtId="0" fontId="11" fillId="0" borderId="1" xfId="0" applyFont="1" applyFill="1" applyBorder="1" applyAlignment="1">
      <alignment horizontal="center" vertical="center" wrapText="1"/>
    </xf>
    <xf numFmtId="0" fontId="13" fillId="0" borderId="0" xfId="0" applyFont="1" applyFill="1"/>
    <xf numFmtId="2" fontId="12" fillId="0" borderId="4" xfId="0" applyNumberFormat="1" applyFont="1" applyFill="1" applyBorder="1" applyAlignment="1">
      <alignment horizontal="right" vertical="center" wrapText="1"/>
    </xf>
    <xf numFmtId="2" fontId="12" fillId="0" borderId="2" xfId="0" applyNumberFormat="1" applyFont="1" applyFill="1" applyBorder="1" applyAlignment="1">
      <alignment horizontal="right" vertical="center" wrapText="1"/>
    </xf>
    <xf numFmtId="0" fontId="15" fillId="0" borderId="0" xfId="0" applyFont="1" applyFill="1"/>
    <xf numFmtId="0" fontId="21" fillId="0" borderId="0" xfId="0" applyFont="1" applyFill="1" applyAlignment="1">
      <alignment horizontal="center" vertical="center"/>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11" fillId="0" borderId="1" xfId="0" applyFont="1" applyFill="1" applyBorder="1" applyAlignment="1">
      <alignment horizontal="left" vertical="center" wrapText="1"/>
    </xf>
    <xf numFmtId="0" fontId="14" fillId="0" borderId="5"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0" xfId="0" applyFont="1" applyFill="1"/>
    <xf numFmtId="0" fontId="12" fillId="0" borderId="0" xfId="0" applyFont="1" applyFill="1"/>
    <xf numFmtId="0" fontId="14" fillId="0" borderId="6" xfId="0" applyFont="1" applyFill="1" applyBorder="1" applyAlignment="1">
      <alignment horizontal="center" vertical="center" wrapText="1"/>
    </xf>
    <xf numFmtId="0" fontId="14" fillId="0" borderId="2" xfId="0" applyFont="1" applyFill="1" applyBorder="1" applyAlignment="1">
      <alignment horizontal="left" vertical="center" wrapText="1"/>
    </xf>
    <xf numFmtId="0" fontId="14" fillId="0" borderId="2" xfId="0" applyFont="1" applyFill="1" applyBorder="1" applyAlignment="1">
      <alignment horizontal="center" vertical="center" wrapText="1"/>
    </xf>
    <xf numFmtId="0" fontId="13" fillId="0" borderId="0" xfId="0" applyFont="1" applyFill="1" applyAlignment="1">
      <alignment horizontal="left"/>
    </xf>
    <xf numFmtId="0" fontId="13" fillId="0" borderId="0" xfId="0" applyFont="1" applyFill="1" applyAlignment="1">
      <alignment horizontal="center"/>
    </xf>
    <xf numFmtId="0" fontId="14" fillId="0" borderId="0" xfId="0" applyFont="1" applyFill="1" applyAlignment="1">
      <alignment horizontal="center" vertical="center" wrapText="1"/>
    </xf>
    <xf numFmtId="0" fontId="14" fillId="0" borderId="0" xfId="0" applyFont="1" applyFill="1" applyBorder="1" applyAlignment="1">
      <alignment horizontal="left" vertical="center" wrapText="1"/>
    </xf>
    <xf numFmtId="0" fontId="14" fillId="0" borderId="3" xfId="0" applyFont="1" applyFill="1" applyBorder="1" applyAlignment="1">
      <alignment horizontal="center" vertical="center" wrapText="1"/>
    </xf>
    <xf numFmtId="0" fontId="14" fillId="0" borderId="4" xfId="0" applyFont="1" applyFill="1" applyBorder="1" applyAlignment="1">
      <alignment horizontal="left" vertical="center" wrapText="1"/>
    </xf>
    <xf numFmtId="0" fontId="14" fillId="0" borderId="9" xfId="0" applyFont="1" applyFill="1" applyBorder="1" applyAlignment="1">
      <alignment horizontal="center" vertical="center" wrapText="1"/>
    </xf>
    <xf numFmtId="165" fontId="24" fillId="0" borderId="0" xfId="0" applyNumberFormat="1" applyFont="1" applyFill="1"/>
    <xf numFmtId="0" fontId="25" fillId="0" borderId="0" xfId="0" applyFont="1" applyFill="1"/>
    <xf numFmtId="0" fontId="14" fillId="0" borderId="18" xfId="0" applyFont="1" applyFill="1" applyBorder="1" applyAlignment="1">
      <alignment horizontal="center" vertical="center" wrapText="1"/>
    </xf>
    <xf numFmtId="0" fontId="14" fillId="0" borderId="19" xfId="0" applyFont="1" applyFill="1" applyBorder="1" applyAlignment="1">
      <alignment horizontal="center" vertical="center" wrapText="1"/>
    </xf>
    <xf numFmtId="0" fontId="24" fillId="0" borderId="0" xfId="0" applyFont="1" applyFill="1"/>
    <xf numFmtId="2" fontId="24" fillId="0" borderId="0" xfId="0" applyNumberFormat="1" applyFont="1" applyFill="1"/>
    <xf numFmtId="0" fontId="15" fillId="0" borderId="0" xfId="0" applyFont="1"/>
    <xf numFmtId="0" fontId="21" fillId="0" borderId="0" xfId="0" applyFont="1" applyAlignment="1">
      <alignment horizontal="center" vertical="center" wrapText="1"/>
    </xf>
    <xf numFmtId="0" fontId="28" fillId="0" borderId="0" xfId="0" applyFont="1" applyAlignment="1">
      <alignment horizontal="center"/>
    </xf>
    <xf numFmtId="0" fontId="11" fillId="0" borderId="3"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1" xfId="0" applyFont="1" applyBorder="1" applyAlignment="1">
      <alignment horizontal="left" vertical="center" wrapText="1"/>
    </xf>
    <xf numFmtId="10" fontId="12" fillId="0" borderId="8" xfId="0" applyNumberFormat="1" applyFont="1" applyBorder="1" applyAlignment="1">
      <alignment horizontal="right" vertical="center" wrapText="1"/>
    </xf>
    <xf numFmtId="0" fontId="11" fillId="0" borderId="6" xfId="0" applyFont="1" applyBorder="1" applyAlignment="1">
      <alignment horizontal="center" vertical="center" wrapText="1"/>
    </xf>
    <xf numFmtId="0" fontId="11" fillId="0" borderId="2" xfId="0" applyFont="1" applyBorder="1" applyAlignment="1">
      <alignment horizontal="left" vertical="center" wrapText="1"/>
    </xf>
    <xf numFmtId="0" fontId="11" fillId="0" borderId="0" xfId="0" applyFont="1" applyBorder="1" applyAlignment="1">
      <alignment horizontal="center" vertical="center" wrapText="1"/>
    </xf>
    <xf numFmtId="2" fontId="15" fillId="0" borderId="0" xfId="0" applyNumberFormat="1" applyFont="1"/>
    <xf numFmtId="164" fontId="31" fillId="0" borderId="0" xfId="0" applyNumberFormat="1" applyFont="1"/>
    <xf numFmtId="0" fontId="11" fillId="0" borderId="13" xfId="0" applyFont="1" applyBorder="1" applyAlignment="1">
      <alignment horizontal="center" vertical="center" wrapText="1"/>
    </xf>
    <xf numFmtId="0" fontId="11" fillId="0" borderId="10" xfId="0" applyFont="1" applyBorder="1" applyAlignment="1">
      <alignment horizontal="left" vertical="center" wrapText="1"/>
    </xf>
    <xf numFmtId="0" fontId="12" fillId="0" borderId="11" xfId="0" applyFont="1" applyBorder="1" applyAlignment="1">
      <alignment horizontal="right" vertical="center" wrapText="1"/>
    </xf>
    <xf numFmtId="2" fontId="12" fillId="0" borderId="2" xfId="0" applyNumberFormat="1" applyFont="1" applyBorder="1" applyAlignment="1">
      <alignment horizontal="right" vertical="center" wrapText="1"/>
    </xf>
    <xf numFmtId="0" fontId="11" fillId="0" borderId="2" xfId="0" applyFont="1" applyBorder="1" applyAlignment="1">
      <alignment horizontal="right" vertical="center" wrapText="1"/>
    </xf>
    <xf numFmtId="0" fontId="11" fillId="0" borderId="12" xfId="0" applyFont="1" applyBorder="1" applyAlignment="1">
      <alignment horizontal="right" vertical="center" wrapText="1"/>
    </xf>
    <xf numFmtId="0" fontId="32" fillId="0" borderId="0" xfId="0" applyFont="1" applyAlignment="1">
      <alignment vertical="center" wrapText="1"/>
    </xf>
    <xf numFmtId="0" fontId="29" fillId="0" borderId="0" xfId="0" applyFont="1" applyAlignment="1">
      <alignment horizontal="center" vertical="center" wrapText="1"/>
    </xf>
    <xf numFmtId="0" fontId="14" fillId="0" borderId="0" xfId="0" applyFont="1"/>
    <xf numFmtId="2" fontId="14" fillId="0" borderId="0" xfId="0" applyNumberFormat="1" applyFont="1"/>
    <xf numFmtId="0" fontId="12" fillId="0" borderId="0" xfId="0" applyFont="1" applyAlignment="1">
      <alignment horizontal="center" vertical="center"/>
    </xf>
    <xf numFmtId="2" fontId="25" fillId="0" borderId="0" xfId="0" applyNumberFormat="1" applyFont="1"/>
    <xf numFmtId="0" fontId="12" fillId="0" borderId="0" xfId="0" applyFont="1"/>
    <xf numFmtId="0" fontId="28" fillId="0" borderId="0" xfId="0" applyFont="1" applyFill="1" applyBorder="1" applyAlignment="1">
      <alignment horizontal="left" vertical="center" wrapText="1"/>
    </xf>
    <xf numFmtId="0" fontId="15" fillId="0" borderId="14" xfId="0" applyFont="1" applyFill="1" applyBorder="1"/>
    <xf numFmtId="0" fontId="15" fillId="0" borderId="0" xfId="0" applyFont="1" applyFill="1" applyBorder="1" applyAlignment="1">
      <alignment horizontal="left"/>
    </xf>
    <xf numFmtId="0" fontId="15" fillId="0" borderId="0" xfId="0" applyFont="1" applyFill="1" applyBorder="1"/>
    <xf numFmtId="0" fontId="13" fillId="0" borderId="0" xfId="0" applyFont="1" applyFill="1" applyBorder="1" applyAlignment="1">
      <alignment horizontal="right"/>
    </xf>
    <xf numFmtId="0" fontId="11" fillId="0" borderId="14"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33" fillId="0" borderId="0" xfId="0" applyFont="1" applyFill="1"/>
    <xf numFmtId="2" fontId="33" fillId="0" borderId="0" xfId="0" applyNumberFormat="1" applyFont="1" applyFill="1"/>
    <xf numFmtId="0" fontId="34" fillId="0" borderId="0" xfId="0" applyFont="1" applyFill="1" applyAlignment="1">
      <alignment horizontal="center"/>
    </xf>
    <xf numFmtId="0" fontId="34" fillId="0" borderId="0" xfId="0" applyFont="1" applyFill="1"/>
    <xf numFmtId="2" fontId="34" fillId="0" borderId="0" xfId="0" applyNumberFormat="1" applyFont="1" applyFill="1"/>
    <xf numFmtId="10" fontId="15" fillId="0" borderId="0" xfId="0" applyNumberFormat="1" applyFont="1" applyFill="1"/>
    <xf numFmtId="1" fontId="12" fillId="0" borderId="6" xfId="0" applyNumberFormat="1" applyFont="1" applyBorder="1" applyAlignment="1">
      <alignment vertical="center" wrapText="1"/>
    </xf>
    <xf numFmtId="1" fontId="12" fillId="0" borderId="2" xfId="0" applyNumberFormat="1" applyFont="1" applyBorder="1" applyAlignment="1">
      <alignment vertical="center" wrapText="1"/>
    </xf>
    <xf numFmtId="0" fontId="2" fillId="0" borderId="28" xfId="0" applyFont="1" applyBorder="1" applyAlignment="1">
      <alignment horizontal="center" vertical="center" wrapText="1"/>
    </xf>
    <xf numFmtId="0" fontId="2" fillId="0" borderId="21" xfId="0" applyFont="1" applyBorder="1" applyAlignment="1">
      <alignment horizontal="left" vertical="center" wrapText="1"/>
    </xf>
    <xf numFmtId="0" fontId="2" fillId="0" borderId="29"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7" xfId="0" applyFont="1" applyBorder="1" applyAlignment="1">
      <alignment horizontal="center" vertical="center" wrapText="1"/>
    </xf>
    <xf numFmtId="10" fontId="14" fillId="0" borderId="8" xfId="0" applyNumberFormat="1" applyFont="1" applyBorder="1" applyAlignment="1">
      <alignment horizontal="right" vertical="center" wrapText="1"/>
    </xf>
    <xf numFmtId="2" fontId="35" fillId="0" borderId="0" xfId="0" applyNumberFormat="1" applyFont="1"/>
    <xf numFmtId="10" fontId="35" fillId="0" borderId="0" xfId="0" applyNumberFormat="1" applyFont="1"/>
    <xf numFmtId="0" fontId="36" fillId="0" borderId="0" xfId="0" applyFont="1"/>
    <xf numFmtId="1" fontId="13" fillId="0" borderId="0" xfId="0" applyNumberFormat="1" applyFont="1" applyBorder="1" applyAlignment="1">
      <alignment horizontal="right"/>
    </xf>
    <xf numFmtId="1" fontId="12" fillId="0" borderId="1" xfId="0" applyNumberFormat="1" applyFont="1" applyBorder="1" applyAlignment="1">
      <alignment vertical="center" wrapText="1"/>
    </xf>
    <xf numFmtId="1" fontId="12" fillId="0" borderId="1" xfId="0" applyNumberFormat="1" applyFont="1" applyBorder="1" applyAlignment="1">
      <alignment horizontal="right" vertical="center" wrapText="1"/>
    </xf>
    <xf numFmtId="1" fontId="12" fillId="0" borderId="5" xfId="0" applyNumberFormat="1" applyFont="1" applyBorder="1" applyAlignment="1">
      <alignment vertical="center" wrapText="1"/>
    </xf>
    <xf numFmtId="1" fontId="12" fillId="0" borderId="5" xfId="0" applyNumberFormat="1" applyFont="1" applyBorder="1" applyAlignment="1">
      <alignment horizontal="right" vertical="center" wrapText="1"/>
    </xf>
    <xf numFmtId="0" fontId="37" fillId="0" borderId="0" xfId="0" applyFont="1" applyFill="1"/>
    <xf numFmtId="0" fontId="38" fillId="0" borderId="0" xfId="0" applyFont="1" applyFill="1"/>
    <xf numFmtId="2" fontId="39" fillId="0" borderId="8" xfId="0" applyNumberFormat="1" applyFont="1" applyBorder="1" applyAlignment="1">
      <alignment horizontal="right" vertical="center" wrapText="1"/>
    </xf>
    <xf numFmtId="10" fontId="12" fillId="0" borderId="4" xfId="0" applyNumberFormat="1" applyFont="1" applyBorder="1" applyAlignment="1">
      <alignment horizontal="right" vertical="center" wrapText="1"/>
    </xf>
    <xf numFmtId="10" fontId="12" fillId="0" borderId="7" xfId="0" applyNumberFormat="1" applyFont="1" applyBorder="1" applyAlignment="1">
      <alignment horizontal="right" vertical="center" wrapText="1"/>
    </xf>
    <xf numFmtId="10" fontId="12" fillId="0" borderId="2" xfId="0" applyNumberFormat="1" applyFont="1" applyBorder="1" applyAlignment="1">
      <alignment horizontal="right" vertical="center" wrapText="1"/>
    </xf>
    <xf numFmtId="10" fontId="12" fillId="0" borderId="12" xfId="0" applyNumberFormat="1" applyFont="1" applyBorder="1" applyAlignment="1">
      <alignment horizontal="right" vertical="center" wrapText="1"/>
    </xf>
    <xf numFmtId="10" fontId="12" fillId="0" borderId="8" xfId="0" applyNumberFormat="1" applyFont="1" applyBorder="1" applyAlignment="1">
      <alignment horizontal="right" vertical="center" wrapText="1"/>
    </xf>
    <xf numFmtId="10" fontId="12" fillId="0" borderId="1" xfId="0" applyNumberFormat="1" applyFont="1" applyBorder="1" applyAlignment="1">
      <alignment horizontal="right" vertical="center" wrapText="1"/>
    </xf>
    <xf numFmtId="0" fontId="13" fillId="0" borderId="17" xfId="0" applyFont="1" applyBorder="1" applyAlignment="1">
      <alignment horizontal="right"/>
    </xf>
    <xf numFmtId="10" fontId="12" fillId="0" borderId="21" xfId="0" applyNumberFormat="1" applyFont="1" applyBorder="1" applyAlignment="1">
      <alignment horizontal="right" vertical="center" wrapText="1"/>
    </xf>
    <xf numFmtId="10" fontId="12" fillId="0" borderId="22" xfId="0" applyNumberFormat="1" applyFont="1" applyBorder="1" applyAlignment="1">
      <alignment horizontal="right" vertical="center" wrapText="1"/>
    </xf>
    <xf numFmtId="0" fontId="11" fillId="0" borderId="1" xfId="0" applyFont="1" applyBorder="1" applyAlignment="1">
      <alignment horizontal="center" vertical="center" wrapText="1"/>
    </xf>
    <xf numFmtId="2" fontId="12" fillId="0" borderId="1" xfId="0" applyNumberFormat="1" applyFont="1" applyBorder="1" applyAlignment="1">
      <alignment horizontal="right" vertical="center" wrapText="1"/>
    </xf>
    <xf numFmtId="2" fontId="12" fillId="0" borderId="5" xfId="0" applyNumberFormat="1" applyFont="1" applyFill="1" applyBorder="1" applyAlignment="1">
      <alignment horizontal="right" vertical="center" wrapText="1"/>
    </xf>
    <xf numFmtId="2" fontId="12" fillId="0" borderId="8" xfId="0" applyNumberFormat="1" applyFont="1" applyBorder="1" applyAlignment="1">
      <alignment horizontal="right" vertical="center" wrapText="1"/>
    </xf>
    <xf numFmtId="0" fontId="11" fillId="0" borderId="18" xfId="0" applyFont="1" applyBorder="1" applyAlignment="1">
      <alignment horizontal="center" vertical="center" wrapText="1"/>
    </xf>
    <xf numFmtId="0" fontId="11" fillId="0" borderId="1" xfId="0" applyFont="1" applyBorder="1" applyAlignment="1">
      <alignment horizontal="center" vertical="center" wrapText="1"/>
    </xf>
    <xf numFmtId="2" fontId="12" fillId="0" borderId="1" xfId="0" applyNumberFormat="1" applyFont="1" applyFill="1" applyBorder="1" applyAlignment="1">
      <alignment horizontal="right" vertical="center" wrapText="1"/>
    </xf>
    <xf numFmtId="2" fontId="12" fillId="0" borderId="1" xfId="0" applyNumberFormat="1" applyFont="1" applyBorder="1" applyAlignment="1">
      <alignment horizontal="right" vertical="center" wrapText="1"/>
    </xf>
    <xf numFmtId="10" fontId="12" fillId="0" borderId="1" xfId="0" applyNumberFormat="1" applyFont="1" applyBorder="1" applyAlignment="1">
      <alignment horizontal="right" vertical="center" wrapText="1"/>
    </xf>
    <xf numFmtId="2" fontId="40" fillId="0" borderId="1" xfId="0" applyNumberFormat="1" applyFont="1" applyBorder="1" applyAlignment="1">
      <alignment horizontal="right" vertical="center" wrapText="1"/>
    </xf>
    <xf numFmtId="0" fontId="38" fillId="0" borderId="0" xfId="0" applyFont="1" applyFill="1" applyBorder="1" applyAlignment="1">
      <alignment horizontal="right"/>
    </xf>
    <xf numFmtId="0" fontId="38" fillId="0" borderId="17" xfId="0" applyFont="1" applyFill="1" applyBorder="1" applyAlignment="1">
      <alignment horizontal="right"/>
    </xf>
    <xf numFmtId="0" fontId="39" fillId="0" borderId="2" xfId="0" applyFont="1" applyBorder="1" applyAlignment="1">
      <alignment horizontal="center" vertical="center" wrapText="1"/>
    </xf>
    <xf numFmtId="0" fontId="39" fillId="0" borderId="12" xfId="0" applyFont="1" applyBorder="1" applyAlignment="1">
      <alignment horizontal="center" vertical="center" wrapText="1"/>
    </xf>
    <xf numFmtId="10" fontId="12" fillId="0" borderId="1" xfId="0" applyNumberFormat="1" applyFont="1" applyFill="1" applyBorder="1" applyAlignment="1">
      <alignment horizontal="right" vertical="center" wrapText="1"/>
    </xf>
    <xf numFmtId="10" fontId="12" fillId="0" borderId="8" xfId="0" applyNumberFormat="1" applyFont="1" applyFill="1" applyBorder="1" applyAlignment="1">
      <alignment horizontal="right" vertical="center" wrapText="1"/>
    </xf>
    <xf numFmtId="10" fontId="12" fillId="0" borderId="2" xfId="0" applyNumberFormat="1" applyFont="1" applyFill="1" applyBorder="1" applyAlignment="1">
      <alignment horizontal="right" vertical="center" wrapText="1"/>
    </xf>
    <xf numFmtId="10" fontId="12" fillId="0" borderId="12" xfId="0" applyNumberFormat="1" applyFont="1" applyFill="1" applyBorder="1" applyAlignment="1">
      <alignment horizontal="right"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2" xfId="0" applyFont="1" applyBorder="1" applyAlignment="1">
      <alignment horizontal="center" vertical="center" wrapText="1"/>
    </xf>
    <xf numFmtId="2" fontId="12" fillId="0" borderId="10" xfId="0" applyNumberFormat="1" applyFont="1" applyBorder="1" applyAlignment="1">
      <alignment horizontal="right" vertical="center" wrapText="1"/>
    </xf>
    <xf numFmtId="0" fontId="12" fillId="0" borderId="10" xfId="0" applyFont="1" applyBorder="1" applyAlignment="1">
      <alignment horizontal="right" vertical="center" wrapText="1"/>
    </xf>
    <xf numFmtId="0" fontId="11" fillId="0" borderId="1" xfId="0" applyFont="1" applyBorder="1" applyAlignment="1">
      <alignment horizontal="center" vertical="center" wrapText="1"/>
    </xf>
    <xf numFmtId="0" fontId="11" fillId="0" borderId="15" xfId="0" applyFont="1" applyBorder="1" applyAlignment="1">
      <alignment horizontal="center" vertical="center" wrapText="1"/>
    </xf>
    <xf numFmtId="2" fontId="12" fillId="0" borderId="1" xfId="0" applyNumberFormat="1" applyFont="1" applyFill="1" applyBorder="1" applyAlignment="1">
      <alignment horizontal="right" vertical="center" wrapText="1"/>
    </xf>
    <xf numFmtId="1" fontId="12" fillId="0" borderId="5" xfId="0" applyNumberFormat="1" applyFont="1" applyBorder="1" applyAlignment="1">
      <alignment vertical="center" wrapText="1"/>
    </xf>
    <xf numFmtId="10" fontId="12" fillId="0" borderId="8" xfId="0" applyNumberFormat="1" applyFont="1" applyBorder="1" applyAlignment="1">
      <alignment horizontal="right" vertical="center" wrapText="1"/>
    </xf>
    <xf numFmtId="2" fontId="12" fillId="0" borderId="1" xfId="0" applyNumberFormat="1" applyFont="1" applyBorder="1" applyAlignment="1">
      <alignment horizontal="right" vertical="center" wrapText="1"/>
    </xf>
    <xf numFmtId="10" fontId="12" fillId="0" borderId="1" xfId="0" applyNumberFormat="1" applyFont="1" applyBorder="1" applyAlignment="1">
      <alignment horizontal="right" vertical="center" wrapText="1"/>
    </xf>
    <xf numFmtId="1" fontId="12" fillId="0" borderId="1" xfId="0" applyNumberFormat="1" applyFont="1" applyBorder="1" applyAlignment="1">
      <alignment vertical="center" wrapText="1"/>
    </xf>
    <xf numFmtId="10" fontId="8" fillId="0" borderId="1" xfId="0" applyNumberFormat="1" applyFont="1" applyBorder="1" applyAlignment="1">
      <alignment horizontal="right" vertical="center" wrapText="1"/>
    </xf>
    <xf numFmtId="0" fontId="2" fillId="0" borderId="10" xfId="0" applyFont="1" applyBorder="1" applyAlignment="1">
      <alignment horizontal="center" vertical="center" wrapText="1"/>
    </xf>
    <xf numFmtId="2" fontId="8" fillId="0" borderId="1" xfId="0" applyNumberFormat="1" applyFont="1" applyBorder="1" applyAlignment="1">
      <alignment vertical="center" wrapText="1"/>
    </xf>
    <xf numFmtId="2" fontId="8" fillId="0" borderId="15" xfId="0" applyNumberFormat="1" applyFont="1" applyBorder="1" applyAlignment="1">
      <alignment vertical="center" wrapText="1"/>
    </xf>
    <xf numFmtId="10" fontId="8" fillId="0" borderId="8" xfId="0" applyNumberFormat="1" applyFont="1" applyBorder="1" applyAlignment="1">
      <alignment horizontal="right" vertical="center" wrapText="1"/>
    </xf>
    <xf numFmtId="2" fontId="11" fillId="0" borderId="8" xfId="0" applyNumberFormat="1" applyFont="1" applyBorder="1" applyAlignment="1">
      <alignment horizontal="right" vertical="center" wrapText="1"/>
    </xf>
    <xf numFmtId="10" fontId="12" fillId="0" borderId="15" xfId="0" applyNumberFormat="1" applyFont="1" applyBorder="1" applyAlignment="1">
      <alignment horizontal="right" vertical="center" wrapText="1"/>
    </xf>
    <xf numFmtId="10" fontId="12" fillId="2" borderId="1" xfId="0" applyNumberFormat="1" applyFont="1" applyFill="1" applyBorder="1" applyAlignment="1">
      <alignment horizontal="right" vertical="center" wrapText="1"/>
    </xf>
    <xf numFmtId="10" fontId="12" fillId="2" borderId="15" xfId="0" applyNumberFormat="1" applyFont="1" applyFill="1" applyBorder="1" applyAlignment="1">
      <alignment horizontal="right" vertical="center" wrapText="1"/>
    </xf>
    <xf numFmtId="0" fontId="12" fillId="0" borderId="8" xfId="0" applyFont="1" applyBorder="1" applyAlignment="1">
      <alignment horizontal="right" vertical="center" wrapText="1"/>
    </xf>
    <xf numFmtId="0" fontId="12" fillId="0" borderId="15" xfId="0" applyFont="1" applyBorder="1" applyAlignment="1">
      <alignment horizontal="right" vertical="center" wrapText="1"/>
    </xf>
    <xf numFmtId="10" fontId="12" fillId="0" borderId="4" xfId="0" applyNumberFormat="1" applyFont="1" applyFill="1" applyBorder="1" applyAlignment="1">
      <alignment horizontal="right" vertical="center" wrapText="1"/>
    </xf>
    <xf numFmtId="10" fontId="12" fillId="0" borderId="7" xfId="0" applyNumberFormat="1" applyFont="1" applyFill="1" applyBorder="1" applyAlignment="1">
      <alignment horizontal="right" vertical="center" wrapText="1"/>
    </xf>
    <xf numFmtId="164" fontId="12" fillId="0" borderId="4" xfId="0" applyNumberFormat="1" applyFont="1" applyFill="1" applyBorder="1" applyAlignment="1">
      <alignment horizontal="right" vertical="center" wrapText="1"/>
    </xf>
    <xf numFmtId="164" fontId="12" fillId="0" borderId="1" xfId="0" applyNumberFormat="1" applyFont="1" applyFill="1" applyBorder="1" applyAlignment="1">
      <alignment horizontal="right" vertical="center" wrapText="1"/>
    </xf>
    <xf numFmtId="164" fontId="12" fillId="0" borderId="2" xfId="0" applyNumberFormat="1" applyFont="1" applyFill="1" applyBorder="1" applyAlignment="1">
      <alignment horizontal="right" vertical="center" wrapText="1"/>
    </xf>
    <xf numFmtId="2" fontId="12" fillId="0" borderId="3" xfId="0" applyNumberFormat="1" applyFont="1" applyFill="1" applyBorder="1" applyAlignment="1">
      <alignment horizontal="right" vertical="center" wrapText="1"/>
    </xf>
    <xf numFmtId="2" fontId="12" fillId="0" borderId="6" xfId="0" applyNumberFormat="1" applyFont="1" applyFill="1" applyBorder="1" applyAlignment="1">
      <alignment horizontal="right" vertical="center" wrapText="1"/>
    </xf>
    <xf numFmtId="0" fontId="34" fillId="0" borderId="0" xfId="0" applyFont="1"/>
    <xf numFmtId="2" fontId="12" fillId="0" borderId="10" xfId="0" applyNumberFormat="1" applyFont="1" applyBorder="1" applyAlignment="1">
      <alignment horizontal="right" vertical="center" wrapText="1"/>
    </xf>
    <xf numFmtId="2" fontId="12" fillId="0" borderId="1" xfId="0" applyNumberFormat="1" applyFont="1" applyBorder="1" applyAlignment="1">
      <alignment horizontal="right" vertical="center" wrapText="1"/>
    </xf>
    <xf numFmtId="10" fontId="40" fillId="0" borderId="1" xfId="0" applyNumberFormat="1" applyFont="1" applyBorder="1" applyAlignment="1">
      <alignment horizontal="right" vertical="center" wrapText="1"/>
    </xf>
    <xf numFmtId="10" fontId="40" fillId="0" borderId="1" xfId="0" applyNumberFormat="1" applyFont="1" applyFill="1" applyBorder="1" applyAlignment="1">
      <alignment horizontal="right" vertical="center" wrapText="1"/>
    </xf>
    <xf numFmtId="10" fontId="40" fillId="0" borderId="8" xfId="0" applyNumberFormat="1" applyFont="1" applyFill="1" applyBorder="1" applyAlignment="1">
      <alignment horizontal="right" vertical="center" wrapText="1"/>
    </xf>
    <xf numFmtId="10" fontId="40" fillId="0" borderId="21" xfId="0" applyNumberFormat="1" applyFont="1" applyBorder="1" applyAlignment="1">
      <alignment horizontal="right" vertical="center" wrapText="1"/>
    </xf>
    <xf numFmtId="10" fontId="40" fillId="0" borderId="8" xfId="0" applyNumberFormat="1" applyFont="1" applyBorder="1" applyAlignment="1">
      <alignment horizontal="right" vertical="center" wrapText="1"/>
    </xf>
    <xf numFmtId="10" fontId="12" fillId="0" borderId="1" xfId="2" applyNumberFormat="1" applyFont="1" applyBorder="1" applyAlignment="1">
      <alignment horizontal="right" vertical="center" wrapText="1"/>
    </xf>
    <xf numFmtId="10" fontId="12" fillId="0" borderId="1" xfId="0" applyNumberFormat="1" applyFont="1" applyBorder="1" applyAlignment="1">
      <alignment horizontal="right" vertical="center" wrapText="1"/>
    </xf>
    <xf numFmtId="2" fontId="12" fillId="0" borderId="1" xfId="0" applyNumberFormat="1" applyFont="1" applyBorder="1" applyAlignment="1">
      <alignment horizontal="right" vertical="center" wrapText="1"/>
    </xf>
    <xf numFmtId="2" fontId="34" fillId="0" borderId="0" xfId="0" applyNumberFormat="1" applyFont="1"/>
    <xf numFmtId="2" fontId="12" fillId="0" borderId="5" xfId="0" applyNumberFormat="1" applyFont="1" applyFill="1" applyBorder="1" applyAlignment="1">
      <alignment horizontal="right" vertical="center" wrapText="1"/>
    </xf>
    <xf numFmtId="2" fontId="12" fillId="0" borderId="1" xfId="0" applyNumberFormat="1" applyFont="1" applyBorder="1" applyAlignment="1">
      <alignment horizontal="right" vertical="center" wrapText="1"/>
    </xf>
    <xf numFmtId="10" fontId="15" fillId="0" borderId="0" xfId="2" applyNumberFormat="1" applyFont="1"/>
    <xf numFmtId="2" fontId="12" fillId="0" borderId="1" xfId="0" applyNumberFormat="1" applyFont="1" applyBorder="1" applyAlignment="1">
      <alignment horizontal="right" vertical="center" wrapText="1"/>
    </xf>
    <xf numFmtId="10" fontId="12" fillId="0" borderId="8" xfId="0" applyNumberFormat="1" applyFont="1" applyBorder="1" applyAlignment="1">
      <alignment horizontal="right" vertical="center" wrapText="1"/>
    </xf>
    <xf numFmtId="2" fontId="34" fillId="0" borderId="0" xfId="2" applyNumberFormat="1" applyFont="1"/>
    <xf numFmtId="0" fontId="35" fillId="0" borderId="0" xfId="0" applyFont="1" applyFill="1"/>
    <xf numFmtId="2" fontId="35" fillId="0" borderId="0" xfId="0" applyNumberFormat="1" applyFont="1" applyFill="1"/>
    <xf numFmtId="1" fontId="12" fillId="0" borderId="1" xfId="0" applyNumberFormat="1" applyFont="1" applyFill="1" applyBorder="1" applyAlignment="1">
      <alignment horizontal="right" vertical="center" wrapText="1"/>
    </xf>
    <xf numFmtId="1" fontId="12" fillId="0" borderId="2" xfId="0" applyNumberFormat="1" applyFont="1" applyFill="1" applyBorder="1" applyAlignment="1">
      <alignment horizontal="right" vertical="center" wrapText="1"/>
    </xf>
    <xf numFmtId="2" fontId="12" fillId="0" borderId="13" xfId="0" applyNumberFormat="1" applyFont="1" applyFill="1" applyBorder="1" applyAlignment="1">
      <alignment horizontal="right" vertical="center" wrapText="1"/>
    </xf>
    <xf numFmtId="2" fontId="12" fillId="0" borderId="3" xfId="0" applyNumberFormat="1" applyFont="1" applyFill="1" applyBorder="1" applyAlignment="1">
      <alignment horizontal="right" vertical="center" wrapText="1"/>
    </xf>
    <xf numFmtId="2" fontId="12" fillId="0" borderId="6" xfId="0" applyNumberFormat="1" applyFont="1" applyFill="1" applyBorder="1" applyAlignment="1">
      <alignment horizontal="right" vertical="center" wrapText="1"/>
    </xf>
    <xf numFmtId="2" fontId="12" fillId="0" borderId="28" xfId="0" applyNumberFormat="1" applyFont="1" applyFill="1" applyBorder="1" applyAlignment="1">
      <alignment horizontal="right" vertical="center" wrapText="1"/>
    </xf>
    <xf numFmtId="2" fontId="12" fillId="0" borderId="5" xfId="0" quotePrefix="1" applyNumberFormat="1" applyFont="1" applyFill="1" applyBorder="1" applyAlignment="1">
      <alignment horizontal="right" vertical="center" wrapText="1"/>
    </xf>
    <xf numFmtId="2" fontId="13" fillId="0" borderId="0" xfId="2" applyNumberFormat="1" applyFont="1"/>
    <xf numFmtId="0" fontId="11" fillId="0" borderId="18" xfId="0" applyFont="1" applyBorder="1" applyAlignment="1">
      <alignment horizontal="center" vertical="center" wrapText="1"/>
    </xf>
    <xf numFmtId="2" fontId="12" fillId="0" borderId="21" xfId="0" applyNumberFormat="1" applyFont="1" applyFill="1" applyBorder="1" applyAlignment="1">
      <alignment horizontal="right" vertical="center" wrapText="1"/>
    </xf>
    <xf numFmtId="2" fontId="12" fillId="0" borderId="5" xfId="0" applyNumberFormat="1" applyFont="1" applyFill="1" applyBorder="1" applyAlignment="1">
      <alignment horizontal="right" vertical="center" wrapText="1"/>
    </xf>
    <xf numFmtId="2" fontId="12" fillId="0" borderId="1" xfId="0" applyNumberFormat="1" applyFont="1" applyFill="1" applyBorder="1" applyAlignment="1">
      <alignment horizontal="right" vertical="center" wrapText="1"/>
    </xf>
    <xf numFmtId="10" fontId="12" fillId="0" borderId="1" xfId="0" applyNumberFormat="1" applyFont="1" applyBorder="1" applyAlignment="1">
      <alignment horizontal="right" vertical="center" wrapText="1"/>
    </xf>
    <xf numFmtId="2" fontId="12" fillId="0" borderId="1" xfId="0" applyNumberFormat="1" applyFont="1" applyFill="1" applyBorder="1" applyAlignment="1">
      <alignment horizontal="right" vertical="center" wrapText="1"/>
    </xf>
    <xf numFmtId="10" fontId="12" fillId="0" borderId="1" xfId="0" applyNumberFormat="1" applyFont="1" applyBorder="1" applyAlignment="1">
      <alignment horizontal="right" vertical="center" wrapText="1"/>
    </xf>
    <xf numFmtId="2" fontId="12" fillId="0" borderId="21" xfId="0" applyNumberFormat="1" applyFont="1" applyFill="1" applyBorder="1" applyAlignment="1">
      <alignment horizontal="right" vertical="center" wrapText="1"/>
    </xf>
    <xf numFmtId="2" fontId="12" fillId="0" borderId="5" xfId="0" applyNumberFormat="1" applyFont="1" applyFill="1" applyBorder="1" applyAlignment="1">
      <alignment horizontal="right" vertical="center" wrapText="1"/>
    </xf>
    <xf numFmtId="1" fontId="13" fillId="0" borderId="0" xfId="0" applyNumberFormat="1" applyFont="1" applyFill="1" applyBorder="1" applyAlignment="1">
      <alignment horizontal="right"/>
    </xf>
    <xf numFmtId="0" fontId="42" fillId="0" borderId="0" xfId="0" applyFont="1" applyFill="1"/>
    <xf numFmtId="0" fontId="44" fillId="0" borderId="33" xfId="1" applyFont="1" applyFill="1" applyBorder="1" applyAlignment="1"/>
    <xf numFmtId="0" fontId="44" fillId="0" borderId="34" xfId="1" applyFont="1" applyFill="1" applyBorder="1" applyAlignment="1"/>
    <xf numFmtId="0" fontId="44" fillId="0" borderId="24" xfId="1" applyFont="1" applyFill="1" applyBorder="1" applyAlignment="1">
      <alignment horizontal="center" vertical="center" wrapText="1"/>
    </xf>
    <xf numFmtId="0" fontId="44" fillId="0" borderId="1" xfId="1" applyFont="1" applyFill="1" applyBorder="1" applyAlignment="1">
      <alignment horizontal="center" vertical="center" wrapText="1"/>
    </xf>
    <xf numFmtId="0" fontId="44" fillId="0" borderId="16" xfId="1" applyFont="1" applyFill="1" applyBorder="1" applyAlignment="1">
      <alignment horizontal="center" vertical="center" wrapText="1"/>
    </xf>
    <xf numFmtId="0" fontId="42" fillId="0" borderId="0" xfId="0" applyFont="1" applyFill="1" applyAlignment="1">
      <alignment vertical="center"/>
    </xf>
    <xf numFmtId="0" fontId="46" fillId="0" borderId="1" xfId="1" applyFont="1" applyFill="1" applyBorder="1" applyAlignment="1">
      <alignment horizontal="center" vertical="center" wrapText="1"/>
    </xf>
    <xf numFmtId="0" fontId="46" fillId="0" borderId="1" xfId="1" applyFont="1" applyFill="1" applyBorder="1" applyAlignment="1">
      <alignment horizontal="center" vertical="center"/>
    </xf>
    <xf numFmtId="2" fontId="46" fillId="0" borderId="1" xfId="1" applyNumberFormat="1" applyFont="1" applyFill="1" applyBorder="1" applyAlignment="1">
      <alignment horizontal="center" vertical="center" wrapText="1"/>
    </xf>
    <xf numFmtId="0" fontId="46" fillId="0" borderId="16" xfId="1" applyFont="1" applyFill="1" applyBorder="1" applyAlignment="1">
      <alignment horizontal="center" vertical="center" wrapText="1"/>
    </xf>
    <xf numFmtId="0" fontId="47" fillId="0" borderId="0" xfId="0" applyFont="1" applyFill="1" applyBorder="1" applyAlignment="1">
      <alignment horizontal="center" vertical="center"/>
    </xf>
    <xf numFmtId="0" fontId="44" fillId="0" borderId="10" xfId="1" applyFont="1" applyFill="1" applyBorder="1" applyAlignment="1">
      <alignment horizontal="center" vertical="center" wrapText="1"/>
    </xf>
    <xf numFmtId="2" fontId="44" fillId="0" borderId="10" xfId="1" applyNumberFormat="1" applyFont="1" applyFill="1" applyBorder="1" applyAlignment="1">
      <alignment horizontal="center" vertical="center" wrapText="1"/>
    </xf>
    <xf numFmtId="0" fontId="48" fillId="0" borderId="0" xfId="0" applyFont="1" applyFill="1" applyAlignment="1">
      <alignment vertical="center"/>
    </xf>
    <xf numFmtId="0" fontId="48" fillId="0" borderId="26" xfId="0" applyFont="1" applyFill="1" applyBorder="1" applyAlignment="1">
      <alignment horizontal="center" vertical="center"/>
    </xf>
    <xf numFmtId="0" fontId="49" fillId="0" borderId="2" xfId="1" applyFont="1" applyFill="1" applyBorder="1" applyAlignment="1">
      <alignment horizontal="center" vertical="center" wrapText="1"/>
    </xf>
    <xf numFmtId="0" fontId="47" fillId="0" borderId="1" xfId="0" applyFont="1" applyFill="1" applyBorder="1" applyAlignment="1">
      <alignment horizontal="center" vertical="center"/>
    </xf>
    <xf numFmtId="2" fontId="44" fillId="0" borderId="1" xfId="1" applyNumberFormat="1" applyFont="1" applyFill="1" applyBorder="1" applyAlignment="1">
      <alignment horizontal="center" vertical="center" wrapText="1"/>
    </xf>
    <xf numFmtId="0" fontId="48" fillId="0" borderId="39" xfId="0" applyFont="1" applyFill="1" applyBorder="1" applyAlignment="1">
      <alignment horizontal="center" vertical="center"/>
    </xf>
    <xf numFmtId="0" fontId="49" fillId="0" borderId="40" xfId="1" applyFont="1" applyFill="1" applyBorder="1" applyAlignment="1">
      <alignment horizontal="center" vertical="center" wrapText="1"/>
    </xf>
    <xf numFmtId="0" fontId="42" fillId="0" borderId="16" xfId="0" applyFont="1" applyFill="1" applyBorder="1" applyAlignment="1">
      <alignment vertical="center"/>
    </xf>
    <xf numFmtId="0" fontId="48" fillId="0" borderId="2" xfId="0" applyFont="1" applyFill="1" applyBorder="1" applyAlignment="1">
      <alignment horizontal="center" vertical="center"/>
    </xf>
    <xf numFmtId="0" fontId="45" fillId="0" borderId="41" xfId="0" applyNumberFormat="1" applyFont="1" applyFill="1" applyBorder="1" applyAlignment="1">
      <alignment vertical="center" wrapText="1"/>
    </xf>
    <xf numFmtId="0" fontId="50" fillId="0" borderId="41" xfId="0" applyNumberFormat="1" applyFont="1" applyFill="1" applyBorder="1" applyAlignment="1">
      <alignment vertical="center" wrapText="1"/>
    </xf>
    <xf numFmtId="0" fontId="51" fillId="0" borderId="0" xfId="0" applyFont="1" applyFill="1" applyAlignment="1">
      <alignment horizontal="left" vertical="center"/>
    </xf>
    <xf numFmtId="0" fontId="51" fillId="0" borderId="0" xfId="0" applyFont="1" applyFill="1" applyAlignment="1">
      <alignment vertical="center"/>
    </xf>
    <xf numFmtId="0" fontId="42" fillId="0" borderId="0" xfId="0" applyFont="1" applyFill="1" applyBorder="1"/>
    <xf numFmtId="0" fontId="51" fillId="0" borderId="0" xfId="0" applyFont="1" applyFill="1" applyAlignment="1">
      <alignment horizontal="right" vertical="center"/>
    </xf>
    <xf numFmtId="0" fontId="53" fillId="0" borderId="4" xfId="0" applyFont="1" applyFill="1" applyBorder="1" applyAlignment="1">
      <alignment horizontal="center" vertical="center" wrapText="1"/>
    </xf>
    <xf numFmtId="0" fontId="54" fillId="0" borderId="1" xfId="0" applyFont="1" applyFill="1" applyBorder="1" applyAlignment="1">
      <alignment horizontal="left" vertical="center"/>
    </xf>
    <xf numFmtId="0" fontId="54" fillId="0" borderId="1" xfId="0" applyFont="1" applyFill="1" applyBorder="1" applyAlignment="1">
      <alignment horizontal="center" vertical="center"/>
    </xf>
    <xf numFmtId="0" fontId="54" fillId="0" borderId="1" xfId="0" applyFont="1" applyFill="1" applyBorder="1" applyAlignment="1">
      <alignment vertical="center"/>
    </xf>
    <xf numFmtId="0" fontId="53" fillId="0" borderId="2" xfId="0" applyFont="1" applyFill="1" applyBorder="1" applyAlignment="1">
      <alignment horizontal="left" vertical="center"/>
    </xf>
    <xf numFmtId="0" fontId="53" fillId="0" borderId="2" xfId="0" applyFont="1" applyFill="1" applyBorder="1" applyAlignment="1">
      <alignment horizontal="center" vertical="center"/>
    </xf>
    <xf numFmtId="0" fontId="53" fillId="0" borderId="2" xfId="0" applyFont="1" applyFill="1" applyBorder="1" applyAlignment="1">
      <alignment vertical="center"/>
    </xf>
    <xf numFmtId="0" fontId="53" fillId="0" borderId="7" xfId="0" applyFont="1" applyFill="1" applyBorder="1" applyAlignment="1">
      <alignment horizontal="center" vertical="center" wrapText="1"/>
    </xf>
    <xf numFmtId="0" fontId="54" fillId="4" borderId="1" xfId="0" applyFont="1" applyFill="1" applyBorder="1" applyAlignment="1">
      <alignment horizontal="center" vertical="center"/>
    </xf>
    <xf numFmtId="1" fontId="54" fillId="4" borderId="1" xfId="0" applyNumberFormat="1" applyFont="1" applyFill="1" applyBorder="1" applyAlignment="1">
      <alignment horizontal="center" vertical="center"/>
    </xf>
    <xf numFmtId="1" fontId="54" fillId="4" borderId="8" xfId="0" applyNumberFormat="1" applyFont="1" applyFill="1" applyBorder="1" applyAlignment="1">
      <alignment horizontal="center" vertical="center"/>
    </xf>
    <xf numFmtId="0" fontId="53" fillId="4" borderId="2" xfId="0" applyFont="1" applyFill="1" applyBorder="1" applyAlignment="1">
      <alignment horizontal="center" vertical="center"/>
    </xf>
    <xf numFmtId="0" fontId="53" fillId="4" borderId="12" xfId="0" applyFont="1" applyFill="1" applyBorder="1" applyAlignment="1">
      <alignment horizontal="center" vertical="center"/>
    </xf>
    <xf numFmtId="2" fontId="12" fillId="0" borderId="10" xfId="0" applyNumberFormat="1" applyFont="1" applyBorder="1" applyAlignment="1">
      <alignment horizontal="right" vertical="center" wrapText="1"/>
    </xf>
    <xf numFmtId="2" fontId="12" fillId="0" borderId="16" xfId="0" applyNumberFormat="1" applyFont="1" applyBorder="1" applyAlignment="1">
      <alignment horizontal="right" vertical="center" wrapText="1"/>
    </xf>
    <xf numFmtId="2" fontId="12" fillId="0" borderId="21" xfId="0" applyNumberFormat="1" applyFont="1" applyBorder="1" applyAlignment="1">
      <alignment horizontal="right" vertical="center" wrapText="1"/>
    </xf>
    <xf numFmtId="0" fontId="27" fillId="0" borderId="0" xfId="0" applyFont="1" applyAlignment="1">
      <alignment horizontal="center"/>
    </xf>
    <xf numFmtId="0" fontId="29" fillId="0" borderId="0" xfId="0" applyFont="1" applyAlignment="1">
      <alignment horizontal="center" vertical="center" wrapText="1"/>
    </xf>
    <xf numFmtId="0" fontId="11" fillId="0" borderId="8" xfId="0" applyFont="1" applyBorder="1" applyAlignment="1">
      <alignment horizontal="center" vertical="center" wrapText="1"/>
    </xf>
    <xf numFmtId="0" fontId="11" fillId="0" borderId="18" xfId="0" applyFont="1" applyBorder="1" applyAlignment="1">
      <alignment horizontal="center" vertical="center" wrapText="1"/>
    </xf>
    <xf numFmtId="0" fontId="11" fillId="0" borderId="20"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20"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7" xfId="0" applyFont="1" applyBorder="1" applyAlignment="1">
      <alignment horizontal="center" vertical="center" wrapText="1"/>
    </xf>
    <xf numFmtId="0" fontId="26" fillId="0" borderId="0" xfId="0" applyFont="1" applyAlignment="1">
      <alignment horizontal="center" vertical="center" wrapText="1"/>
    </xf>
    <xf numFmtId="0" fontId="11" fillId="0" borderId="10" xfId="0" applyFont="1" applyBorder="1" applyAlignment="1">
      <alignment horizontal="center" vertical="center" wrapText="1"/>
    </xf>
    <xf numFmtId="0" fontId="11" fillId="0" borderId="21" xfId="0" applyFont="1" applyBorder="1" applyAlignment="1">
      <alignment horizontal="center" vertical="center" wrapText="1"/>
    </xf>
    <xf numFmtId="10" fontId="8" fillId="0" borderId="10" xfId="0" applyNumberFormat="1" applyFont="1" applyBorder="1" applyAlignment="1">
      <alignment horizontal="right" vertical="center" wrapText="1"/>
    </xf>
    <xf numFmtId="10" fontId="8" fillId="0" borderId="21" xfId="0" applyNumberFormat="1" applyFont="1" applyBorder="1" applyAlignment="1">
      <alignment horizontal="right" vertical="center" wrapText="1"/>
    </xf>
    <xf numFmtId="10" fontId="8" fillId="0" borderId="16" xfId="0" applyNumberFormat="1" applyFont="1" applyBorder="1" applyAlignment="1">
      <alignment horizontal="right" vertical="center" wrapText="1"/>
    </xf>
    <xf numFmtId="10" fontId="8" fillId="0" borderId="11" xfId="0" applyNumberFormat="1" applyFont="1" applyBorder="1" applyAlignment="1">
      <alignment horizontal="right" vertical="center" wrapText="1"/>
    </xf>
    <xf numFmtId="10" fontId="8" fillId="0" borderId="22" xfId="0" applyNumberFormat="1" applyFont="1" applyBorder="1" applyAlignment="1">
      <alignment horizontal="right" vertical="center" wrapText="1"/>
    </xf>
    <xf numFmtId="10" fontId="8" fillId="0" borderId="23" xfId="0" applyNumberFormat="1" applyFont="1" applyBorder="1" applyAlignment="1">
      <alignment horizontal="right" vertical="center" wrapText="1"/>
    </xf>
    <xf numFmtId="0" fontId="30" fillId="0" borderId="0" xfId="0" applyFont="1" applyAlignment="1">
      <alignment horizontal="center"/>
    </xf>
    <xf numFmtId="0" fontId="11" fillId="0" borderId="24" xfId="0" applyFont="1" applyBorder="1" applyAlignment="1">
      <alignment horizontal="center" vertical="center" wrapText="1"/>
    </xf>
    <xf numFmtId="0" fontId="11" fillId="0" borderId="15" xfId="0" applyFont="1" applyBorder="1" applyAlignment="1">
      <alignment horizontal="center" vertical="center" wrapText="1"/>
    </xf>
    <xf numFmtId="0" fontId="22" fillId="0" borderId="0" xfId="0" applyFont="1" applyAlignment="1">
      <alignment horizontal="center"/>
    </xf>
    <xf numFmtId="0" fontId="23" fillId="0" borderId="0" xfId="0" applyFont="1" applyAlignment="1">
      <alignment horizontal="center" vertical="center" wrapText="1"/>
    </xf>
    <xf numFmtId="0" fontId="11" fillId="0" borderId="4"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8" xfId="0" applyFont="1" applyFill="1" applyBorder="1" applyAlignment="1">
      <alignment horizontal="center" vertical="center" wrapText="1"/>
    </xf>
    <xf numFmtId="1" fontId="12" fillId="0" borderId="10" xfId="0" applyNumberFormat="1" applyFont="1" applyFill="1" applyBorder="1" applyAlignment="1">
      <alignment horizontal="right" vertical="center" wrapText="1"/>
    </xf>
    <xf numFmtId="1" fontId="12" fillId="0" borderId="21" xfId="0" applyNumberFormat="1" applyFont="1" applyFill="1" applyBorder="1" applyAlignment="1">
      <alignment horizontal="right" vertical="center" wrapText="1"/>
    </xf>
    <xf numFmtId="0" fontId="22" fillId="0" borderId="0" xfId="0" applyFont="1" applyFill="1" applyAlignment="1">
      <alignment horizontal="center"/>
    </xf>
    <xf numFmtId="10" fontId="12" fillId="0" borderId="11" xfId="0" applyNumberFormat="1" applyFont="1" applyFill="1" applyBorder="1" applyAlignment="1">
      <alignment horizontal="right" vertical="center" wrapText="1"/>
    </xf>
    <xf numFmtId="10" fontId="12" fillId="0" borderId="22" xfId="0" applyNumberFormat="1" applyFont="1" applyFill="1" applyBorder="1" applyAlignment="1">
      <alignment horizontal="right" vertical="center" wrapText="1"/>
    </xf>
    <xf numFmtId="164" fontId="12" fillId="0" borderId="10" xfId="0" applyNumberFormat="1" applyFont="1" applyFill="1" applyBorder="1" applyAlignment="1">
      <alignment horizontal="right" vertical="center" wrapText="1"/>
    </xf>
    <xf numFmtId="164" fontId="12" fillId="0" borderId="21" xfId="0" applyNumberFormat="1" applyFont="1" applyFill="1" applyBorder="1" applyAlignment="1">
      <alignment horizontal="right" vertical="center" wrapText="1"/>
    </xf>
    <xf numFmtId="10" fontId="12" fillId="0" borderId="10" xfId="0" applyNumberFormat="1" applyFont="1" applyFill="1" applyBorder="1" applyAlignment="1">
      <alignment vertical="center" wrapText="1"/>
    </xf>
    <xf numFmtId="10" fontId="12" fillId="0" borderId="21" xfId="0" applyNumberFormat="1" applyFont="1" applyFill="1" applyBorder="1" applyAlignment="1">
      <alignment vertical="center" wrapText="1"/>
    </xf>
    <xf numFmtId="2" fontId="12" fillId="0" borderId="10" xfId="0" applyNumberFormat="1" applyFont="1" applyFill="1" applyBorder="1" applyAlignment="1">
      <alignment horizontal="right" vertical="center" wrapText="1"/>
    </xf>
    <xf numFmtId="2" fontId="12" fillId="0" borderId="21" xfId="0" applyNumberFormat="1" applyFont="1" applyFill="1" applyBorder="1" applyAlignment="1">
      <alignment horizontal="right" vertical="center" wrapText="1"/>
    </xf>
    <xf numFmtId="0" fontId="23" fillId="0" borderId="0" xfId="0" applyFont="1" applyFill="1" applyAlignment="1">
      <alignment horizontal="center" vertical="center" wrapText="1"/>
    </xf>
    <xf numFmtId="10" fontId="12" fillId="0" borderId="10" xfId="0" applyNumberFormat="1" applyFont="1" applyFill="1" applyBorder="1" applyAlignment="1">
      <alignment horizontal="right" vertical="center" wrapText="1"/>
    </xf>
    <xf numFmtId="10" fontId="12" fillId="0" borderId="21" xfId="0" applyNumberFormat="1" applyFont="1" applyFill="1" applyBorder="1" applyAlignment="1">
      <alignment horizontal="right" vertical="center" wrapText="1"/>
    </xf>
    <xf numFmtId="2" fontId="12" fillId="0" borderId="5" xfId="0" applyNumberFormat="1" applyFont="1" applyFill="1" applyBorder="1" applyAlignment="1">
      <alignment horizontal="right" vertical="center" wrapText="1"/>
    </xf>
    <xf numFmtId="2" fontId="12" fillId="0" borderId="1" xfId="0" applyNumberFormat="1" applyFont="1" applyFill="1" applyBorder="1" applyAlignment="1">
      <alignment horizontal="right" vertical="center" wrapText="1"/>
    </xf>
    <xf numFmtId="10" fontId="12" fillId="0" borderId="1" xfId="0" applyNumberFormat="1" applyFont="1" applyFill="1" applyBorder="1" applyAlignment="1">
      <alignment horizontal="right" vertical="center" wrapText="1"/>
    </xf>
    <xf numFmtId="10" fontId="12" fillId="0" borderId="8" xfId="0" applyNumberFormat="1" applyFont="1" applyFill="1" applyBorder="1" applyAlignment="1">
      <alignment horizontal="right" vertical="center" wrapText="1"/>
    </xf>
    <xf numFmtId="1" fontId="12" fillId="0" borderId="1" xfId="0" applyNumberFormat="1" applyFont="1" applyBorder="1" applyAlignment="1">
      <alignment vertical="center" wrapText="1"/>
    </xf>
    <xf numFmtId="10" fontId="12" fillId="0" borderId="1" xfId="0" applyNumberFormat="1" applyFont="1" applyBorder="1" applyAlignment="1">
      <alignment horizontal="right"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4" xfId="0" applyFont="1" applyBorder="1" applyAlignment="1">
      <alignment horizontal="center" vertical="center" wrapText="1"/>
    </xf>
    <xf numFmtId="1" fontId="12" fillId="0" borderId="5" xfId="0" applyNumberFormat="1" applyFont="1" applyBorder="1" applyAlignment="1">
      <alignment vertical="center" wrapText="1"/>
    </xf>
    <xf numFmtId="10" fontId="12" fillId="0" borderId="8" xfId="0" applyNumberFormat="1" applyFont="1" applyBorder="1" applyAlignment="1">
      <alignment horizontal="right" vertical="center" wrapText="1"/>
    </xf>
    <xf numFmtId="2" fontId="12" fillId="0" borderId="13" xfId="0" applyNumberFormat="1" applyFont="1" applyFill="1" applyBorder="1" applyAlignment="1">
      <alignment horizontal="right" vertical="center" wrapText="1"/>
    </xf>
    <xf numFmtId="2" fontId="12" fillId="0" borderId="28" xfId="0" applyNumberFormat="1" applyFont="1" applyFill="1" applyBorder="1" applyAlignment="1">
      <alignment horizontal="right" vertical="center" wrapText="1"/>
    </xf>
    <xf numFmtId="0" fontId="7" fillId="0" borderId="0" xfId="0" applyFont="1" applyAlignment="1">
      <alignment horizontal="center"/>
    </xf>
    <xf numFmtId="0" fontId="3" fillId="0" borderId="0" xfId="0" applyFont="1" applyAlignment="1">
      <alignment horizontal="center" vertical="center" wrapText="1"/>
    </xf>
    <xf numFmtId="0" fontId="4" fillId="0" borderId="0" xfId="0" applyFont="1" applyAlignment="1">
      <alignment horizontal="center" vertical="center" wrapText="1"/>
    </xf>
    <xf numFmtId="0" fontId="2" fillId="0" borderId="7" xfId="0" applyFont="1" applyBorder="1" applyAlignment="1">
      <alignment horizontal="center" vertical="center" wrapText="1"/>
    </xf>
    <xf numFmtId="10" fontId="12" fillId="0" borderId="11" xfId="0" applyNumberFormat="1" applyFont="1" applyBorder="1" applyAlignment="1">
      <alignment horizontal="right" vertical="center" wrapText="1"/>
    </xf>
    <xf numFmtId="10" fontId="12" fillId="0" borderId="23" xfId="0" applyNumberFormat="1" applyFont="1" applyBorder="1" applyAlignment="1">
      <alignment horizontal="right" vertical="center" wrapText="1"/>
    </xf>
    <xf numFmtId="10" fontId="12" fillId="0" borderId="22" xfId="0" applyNumberFormat="1" applyFont="1" applyBorder="1" applyAlignment="1">
      <alignment horizontal="right" vertical="center" wrapText="1"/>
    </xf>
    <xf numFmtId="0" fontId="11" fillId="0" borderId="25"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44" fillId="0" borderId="5" xfId="1" applyFont="1" applyFill="1" applyBorder="1" applyAlignment="1">
      <alignment horizontal="center" vertical="center" wrapText="1"/>
    </xf>
    <xf numFmtId="0" fontId="44" fillId="0" borderId="6" xfId="1" applyFont="1" applyFill="1" applyBorder="1" applyAlignment="1">
      <alignment horizontal="center" vertical="center" wrapText="1"/>
    </xf>
    <xf numFmtId="0" fontId="46" fillId="0" borderId="11" xfId="1" applyFont="1" applyFill="1" applyBorder="1" applyAlignment="1">
      <alignment horizontal="center" vertical="center" wrapText="1"/>
    </xf>
    <xf numFmtId="0" fontId="46" fillId="0" borderId="23" xfId="1" applyFont="1" applyFill="1" applyBorder="1" applyAlignment="1">
      <alignment horizontal="center" vertical="center" wrapText="1"/>
    </xf>
    <xf numFmtId="0" fontId="46" fillId="0" borderId="38" xfId="1" applyFont="1" applyFill="1" applyBorder="1" applyAlignment="1">
      <alignment horizontal="center" vertical="center" wrapText="1"/>
    </xf>
    <xf numFmtId="0" fontId="49" fillId="0" borderId="19" xfId="1" applyFont="1" applyFill="1" applyBorder="1" applyAlignment="1">
      <alignment horizontal="center" vertical="center" wrapText="1"/>
    </xf>
    <xf numFmtId="0" fontId="49" fillId="0" borderId="26" xfId="1" applyFont="1" applyFill="1" applyBorder="1" applyAlignment="1">
      <alignment horizontal="center" vertical="center" wrapText="1"/>
    </xf>
    <xf numFmtId="0" fontId="49" fillId="0" borderId="37" xfId="1" applyFont="1" applyFill="1" applyBorder="1" applyAlignment="1">
      <alignment horizontal="center" vertical="center" wrapText="1"/>
    </xf>
    <xf numFmtId="0" fontId="44" fillId="0" borderId="13" xfId="1" applyFont="1" applyFill="1" applyBorder="1" applyAlignment="1">
      <alignment horizontal="center" vertical="center" wrapText="1"/>
    </xf>
    <xf numFmtId="0" fontId="44" fillId="0" borderId="35" xfId="1" applyFont="1" applyFill="1" applyBorder="1" applyAlignment="1">
      <alignment horizontal="center" vertical="center" wrapText="1"/>
    </xf>
    <xf numFmtId="0" fontId="44" fillId="0" borderId="36" xfId="1" applyFont="1" applyFill="1" applyBorder="1" applyAlignment="1">
      <alignment horizontal="center" vertical="center" wrapText="1"/>
    </xf>
    <xf numFmtId="0" fontId="44" fillId="0" borderId="3" xfId="1" applyFont="1" applyFill="1" applyBorder="1" applyAlignment="1">
      <alignment horizontal="center" vertical="center" wrapText="1"/>
    </xf>
    <xf numFmtId="0" fontId="44" fillId="0" borderId="4" xfId="1" applyFont="1" applyFill="1" applyBorder="1" applyAlignment="1">
      <alignment horizontal="center" vertical="center" wrapText="1"/>
    </xf>
    <xf numFmtId="0" fontId="44" fillId="0" borderId="1" xfId="1" applyFont="1" applyFill="1" applyBorder="1" applyAlignment="1">
      <alignment horizontal="center" vertical="center" wrapText="1"/>
    </xf>
    <xf numFmtId="0" fontId="44" fillId="0" borderId="7" xfId="1" applyFont="1" applyFill="1" applyBorder="1" applyAlignment="1">
      <alignment horizontal="center" vertical="center" wrapText="1"/>
    </xf>
    <xf numFmtId="0" fontId="44" fillId="0" borderId="8" xfId="1" applyFont="1" applyFill="1" applyBorder="1" applyAlignment="1">
      <alignment horizontal="center" vertical="center" wrapText="1"/>
    </xf>
    <xf numFmtId="0" fontId="43" fillId="0" borderId="30" xfId="1" applyFont="1" applyFill="1" applyBorder="1" applyAlignment="1">
      <alignment horizontal="center" vertical="center" wrapText="1"/>
    </xf>
    <xf numFmtId="0" fontId="43" fillId="0" borderId="31" xfId="1" applyFont="1" applyFill="1" applyBorder="1" applyAlignment="1">
      <alignment horizontal="center" vertical="center" wrapText="1"/>
    </xf>
    <xf numFmtId="0" fontId="43" fillId="0" borderId="32" xfId="1" applyFont="1" applyFill="1" applyBorder="1" applyAlignment="1">
      <alignment horizontal="center" vertical="center" wrapText="1"/>
    </xf>
    <xf numFmtId="0" fontId="43" fillId="0" borderId="25" xfId="1" applyFont="1" applyFill="1" applyBorder="1" applyAlignment="1">
      <alignment horizontal="center" vertical="center" wrapText="1"/>
    </xf>
    <xf numFmtId="0" fontId="43" fillId="0" borderId="26" xfId="1" applyFont="1" applyFill="1" applyBorder="1" applyAlignment="1">
      <alignment horizontal="center" vertical="center" wrapText="1"/>
    </xf>
    <xf numFmtId="0" fontId="43" fillId="0" borderId="27" xfId="1" applyFont="1" applyFill="1" applyBorder="1" applyAlignment="1">
      <alignment horizontal="center" vertical="center" wrapText="1"/>
    </xf>
    <xf numFmtId="1" fontId="53" fillId="0" borderId="2" xfId="0" applyNumberFormat="1" applyFont="1" applyFill="1" applyBorder="1" applyAlignment="1">
      <alignment horizontal="center" vertical="center"/>
    </xf>
    <xf numFmtId="1" fontId="53" fillId="0" borderId="12" xfId="0" applyNumberFormat="1" applyFont="1" applyFill="1" applyBorder="1" applyAlignment="1">
      <alignment horizontal="center" vertical="center"/>
    </xf>
    <xf numFmtId="0" fontId="53" fillId="0" borderId="42" xfId="0" applyFont="1" applyFill="1" applyBorder="1" applyAlignment="1">
      <alignment horizontal="center" vertical="center"/>
    </xf>
    <xf numFmtId="0" fontId="53" fillId="0" borderId="35" xfId="0" applyFont="1" applyFill="1" applyBorder="1" applyAlignment="1">
      <alignment horizontal="center" vertical="center"/>
    </xf>
    <xf numFmtId="0" fontId="53" fillId="0" borderId="36" xfId="0" applyFont="1" applyFill="1" applyBorder="1" applyAlignment="1">
      <alignment horizontal="center" vertical="center"/>
    </xf>
    <xf numFmtId="0" fontId="53" fillId="3" borderId="9" xfId="0" applyFont="1" applyFill="1" applyBorder="1" applyAlignment="1">
      <alignment horizontal="center" vertical="center" wrapText="1"/>
    </xf>
    <xf numFmtId="0" fontId="53" fillId="3" borderId="43" xfId="0" applyFont="1" applyFill="1" applyBorder="1" applyAlignment="1">
      <alignment horizontal="center" vertical="center" wrapText="1"/>
    </xf>
    <xf numFmtId="0" fontId="55" fillId="0" borderId="30" xfId="0" applyFont="1" applyFill="1" applyBorder="1" applyAlignment="1">
      <alignment horizontal="left" vertical="center" wrapText="1"/>
    </xf>
    <xf numFmtId="0" fontId="55" fillId="0" borderId="31" xfId="0" applyFont="1" applyFill="1" applyBorder="1" applyAlignment="1">
      <alignment horizontal="left" vertical="center" wrapText="1"/>
    </xf>
    <xf numFmtId="0" fontId="55" fillId="0" borderId="32" xfId="0" applyFont="1" applyFill="1" applyBorder="1" applyAlignment="1">
      <alignment horizontal="left" vertical="center" wrapText="1"/>
    </xf>
    <xf numFmtId="0" fontId="52" fillId="0" borderId="0" xfId="0" applyFont="1" applyFill="1" applyAlignment="1">
      <alignment horizontal="center" vertical="center" wrapText="1"/>
    </xf>
    <xf numFmtId="0" fontId="53" fillId="0" borderId="4" xfId="0" applyFont="1" applyFill="1" applyBorder="1" applyAlignment="1">
      <alignment horizontal="center" vertical="center" wrapText="1"/>
    </xf>
    <xf numFmtId="0" fontId="53" fillId="0" borderId="7" xfId="0" applyFont="1" applyFill="1" applyBorder="1" applyAlignment="1">
      <alignment horizontal="center" vertical="center" wrapText="1"/>
    </xf>
    <xf numFmtId="1" fontId="54" fillId="4" borderId="1" xfId="0" applyNumberFormat="1" applyFont="1" applyFill="1" applyBorder="1" applyAlignment="1">
      <alignment horizontal="center" vertical="center" wrapText="1"/>
    </xf>
    <xf numFmtId="1" fontId="54" fillId="0" borderId="1" xfId="0" applyNumberFormat="1" applyFont="1" applyFill="1" applyBorder="1" applyAlignment="1">
      <alignment horizontal="center" vertical="center" wrapText="1"/>
    </xf>
    <xf numFmtId="1" fontId="54" fillId="0" borderId="8" xfId="0" applyNumberFormat="1" applyFont="1" applyFill="1" applyBorder="1" applyAlignment="1">
      <alignment horizontal="center" vertical="center" wrapText="1"/>
    </xf>
    <xf numFmtId="1" fontId="53" fillId="4" borderId="2" xfId="0" applyNumberFormat="1" applyFont="1" applyFill="1" applyBorder="1" applyAlignment="1">
      <alignment horizontal="center" vertical="center"/>
    </xf>
  </cellXfs>
  <cellStyles count="4">
    <cellStyle name="Normal" xfId="0" builtinId="0"/>
    <cellStyle name="Normal 2" xfId="1"/>
    <cellStyle name="Percent" xfId="2" builtinId="5"/>
    <cellStyle name="Percent 2"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sheetPr>
    <tabColor rgb="FFFFFF00"/>
  </sheetPr>
  <dimension ref="A2:I56"/>
  <sheetViews>
    <sheetView tabSelected="1" view="pageBreakPreview" zoomScale="60" zoomScaleNormal="70" workbookViewId="0">
      <selection activeCell="L5" sqref="L5"/>
    </sheetView>
  </sheetViews>
  <sheetFormatPr defaultRowHeight="12.75"/>
  <cols>
    <col min="1" max="1" width="8" style="87" customWidth="1"/>
    <col min="2" max="2" width="74.140625" style="87" customWidth="1"/>
    <col min="3" max="3" width="22" style="87" customWidth="1"/>
    <col min="4" max="4" width="25" style="87" customWidth="1"/>
    <col min="5" max="5" width="27" style="87" customWidth="1"/>
    <col min="6" max="6" width="26.42578125" style="87" customWidth="1"/>
    <col min="7" max="7" width="25" style="87" customWidth="1"/>
    <col min="8" max="8" width="20.42578125" style="87" customWidth="1"/>
    <col min="9" max="9" width="22.140625" style="87" customWidth="1"/>
    <col min="10" max="16384" width="9.140625" style="87"/>
  </cols>
  <sheetData>
    <row r="2" spans="1:9" ht="33">
      <c r="I2" s="88" t="s">
        <v>69</v>
      </c>
    </row>
    <row r="5" spans="1:9" ht="37.5">
      <c r="A5" s="288" t="s">
        <v>0</v>
      </c>
      <c r="B5" s="288"/>
      <c r="C5" s="288"/>
      <c r="D5" s="288"/>
      <c r="E5" s="288"/>
      <c r="F5" s="288"/>
      <c r="G5" s="288"/>
      <c r="H5" s="288"/>
      <c r="I5" s="288"/>
    </row>
    <row r="6" spans="1:9" ht="18" customHeight="1">
      <c r="A6" s="89"/>
      <c r="B6" s="89"/>
      <c r="C6" s="89"/>
      <c r="D6" s="89"/>
      <c r="E6" s="89"/>
    </row>
    <row r="8" spans="1:9" ht="30">
      <c r="A8" s="289" t="s">
        <v>43</v>
      </c>
      <c r="B8" s="289"/>
      <c r="C8" s="289"/>
      <c r="D8" s="289"/>
      <c r="E8" s="289"/>
      <c r="F8" s="289"/>
      <c r="G8" s="289"/>
      <c r="H8" s="289"/>
      <c r="I8" s="289"/>
    </row>
    <row r="10" spans="1:9" ht="30">
      <c r="A10" s="289" t="s">
        <v>68</v>
      </c>
      <c r="B10" s="289"/>
      <c r="C10" s="289"/>
      <c r="D10" s="289"/>
      <c r="E10" s="289"/>
      <c r="F10" s="289"/>
      <c r="G10" s="289"/>
      <c r="H10" s="289"/>
      <c r="I10" s="289"/>
    </row>
    <row r="11" spans="1:9" ht="13.5" thickBot="1"/>
    <row r="12" spans="1:9" ht="21.6" customHeight="1">
      <c r="A12" s="90"/>
      <c r="B12" s="91"/>
      <c r="C12" s="91"/>
      <c r="D12" s="296" t="s">
        <v>16</v>
      </c>
      <c r="E12" s="296"/>
      <c r="F12" s="296" t="s">
        <v>67</v>
      </c>
      <c r="G12" s="296"/>
      <c r="H12" s="296" t="s">
        <v>17</v>
      </c>
      <c r="I12" s="297"/>
    </row>
    <row r="13" spans="1:9" ht="21.6" customHeight="1">
      <c r="A13" s="92"/>
      <c r="B13" s="51"/>
      <c r="C13" s="51"/>
      <c r="D13" s="51" t="s">
        <v>14</v>
      </c>
      <c r="E13" s="51" t="s">
        <v>15</v>
      </c>
      <c r="F13" s="51" t="s">
        <v>14</v>
      </c>
      <c r="G13" s="51" t="s">
        <v>15</v>
      </c>
      <c r="H13" s="295" t="s">
        <v>14</v>
      </c>
      <c r="I13" s="290" t="s">
        <v>15</v>
      </c>
    </row>
    <row r="14" spans="1:9" ht="26.25" customHeight="1">
      <c r="A14" s="92"/>
      <c r="B14" s="51"/>
      <c r="C14" s="51"/>
      <c r="D14" s="295" t="s">
        <v>238</v>
      </c>
      <c r="E14" s="295"/>
      <c r="F14" s="295" t="s">
        <v>235</v>
      </c>
      <c r="G14" s="295"/>
      <c r="H14" s="295"/>
      <c r="I14" s="290"/>
    </row>
    <row r="15" spans="1:9" ht="24" customHeight="1">
      <c r="A15" s="92"/>
      <c r="B15" s="51"/>
      <c r="C15" s="51"/>
      <c r="D15" s="293"/>
      <c r="E15" s="294"/>
      <c r="F15" s="291"/>
      <c r="G15" s="292"/>
      <c r="H15" s="188"/>
      <c r="I15" s="175"/>
    </row>
    <row r="16" spans="1:9" ht="21.6" customHeight="1">
      <c r="A16" s="92" t="s">
        <v>64</v>
      </c>
      <c r="B16" s="94" t="s">
        <v>48</v>
      </c>
      <c r="C16" s="51"/>
      <c r="D16" s="173"/>
      <c r="E16" s="173"/>
      <c r="F16" s="160"/>
      <c r="G16" s="160"/>
      <c r="H16" s="188"/>
      <c r="I16" s="175"/>
    </row>
    <row r="17" spans="1:9" ht="21.6" customHeight="1">
      <c r="A17" s="92">
        <v>1</v>
      </c>
      <c r="B17" s="94" t="s">
        <v>123</v>
      </c>
      <c r="C17" s="51" t="s">
        <v>62</v>
      </c>
      <c r="D17" s="285">
        <f>+E17</f>
        <v>2977.2150000000001</v>
      </c>
      <c r="E17" s="285">
        <v>2977.2150000000001</v>
      </c>
      <c r="F17" s="285">
        <v>3572.6149999999998</v>
      </c>
      <c r="G17" s="285">
        <f>+F17</f>
        <v>3572.6149999999998</v>
      </c>
      <c r="H17" s="301">
        <f>(D17-F17)/F17</f>
        <v>-0.1666566366652997</v>
      </c>
      <c r="I17" s="304">
        <f>(E17-G17)/G17</f>
        <v>-0.1666566366652997</v>
      </c>
    </row>
    <row r="18" spans="1:9" ht="21.6" customHeight="1">
      <c r="A18" s="92">
        <v>2</v>
      </c>
      <c r="B18" s="94" t="s">
        <v>111</v>
      </c>
      <c r="C18" s="51" t="s">
        <v>62</v>
      </c>
      <c r="D18" s="286"/>
      <c r="E18" s="286"/>
      <c r="F18" s="286"/>
      <c r="G18" s="286"/>
      <c r="H18" s="303"/>
      <c r="I18" s="306"/>
    </row>
    <row r="19" spans="1:9" ht="21.6" customHeight="1">
      <c r="A19" s="92">
        <v>3</v>
      </c>
      <c r="B19" s="94" t="s">
        <v>113</v>
      </c>
      <c r="C19" s="51" t="s">
        <v>62</v>
      </c>
      <c r="D19" s="287"/>
      <c r="E19" s="287"/>
      <c r="F19" s="287"/>
      <c r="G19" s="287"/>
      <c r="H19" s="302"/>
      <c r="I19" s="305"/>
    </row>
    <row r="20" spans="1:9" ht="21.6" customHeight="1">
      <c r="A20" s="92"/>
      <c r="B20" s="94" t="s">
        <v>114</v>
      </c>
      <c r="C20" s="51" t="s">
        <v>62</v>
      </c>
      <c r="D20" s="20"/>
      <c r="E20" s="20"/>
      <c r="F20" s="20"/>
      <c r="G20" s="20"/>
      <c r="H20" s="189"/>
      <c r="I20" s="190"/>
    </row>
    <row r="21" spans="1:9" ht="21.6" customHeight="1">
      <c r="A21" s="92"/>
      <c r="B21" s="94" t="s">
        <v>115</v>
      </c>
      <c r="C21" s="51" t="s">
        <v>62</v>
      </c>
      <c r="D21" s="20"/>
      <c r="E21" s="20"/>
      <c r="F21" s="20"/>
      <c r="G21" s="20"/>
      <c r="H21" s="189"/>
      <c r="I21" s="190"/>
    </row>
    <row r="22" spans="1:9" ht="21.6" customHeight="1">
      <c r="A22" s="92"/>
      <c r="B22" s="94" t="s">
        <v>49</v>
      </c>
      <c r="C22" s="51" t="s">
        <v>62</v>
      </c>
      <c r="D22" s="184">
        <f>+D17+D20+D21</f>
        <v>2977.2150000000001</v>
      </c>
      <c r="E22" s="184">
        <f>+E17+E20+E21</f>
        <v>2977.2150000000001</v>
      </c>
      <c r="F22" s="220">
        <f>+F17+F20+F21</f>
        <v>3572.6149999999998</v>
      </c>
      <c r="G22" s="220">
        <f>+G17+G20+G21</f>
        <v>3572.6149999999998</v>
      </c>
      <c r="H22" s="187">
        <f>(D22-F22)/F22</f>
        <v>-0.1666566366652997</v>
      </c>
      <c r="I22" s="191">
        <f>(E22-G22)/G22</f>
        <v>-0.1666566366652997</v>
      </c>
    </row>
    <row r="23" spans="1:9" ht="21.6" customHeight="1">
      <c r="A23" s="92"/>
      <c r="B23" s="94"/>
      <c r="C23" s="51"/>
      <c r="D23" s="20"/>
      <c r="E23" s="20"/>
      <c r="F23" s="20"/>
      <c r="G23" s="20"/>
      <c r="H23" s="189"/>
      <c r="I23" s="190"/>
    </row>
    <row r="24" spans="1:9" ht="21.6" customHeight="1">
      <c r="A24" s="92" t="s">
        <v>65</v>
      </c>
      <c r="B24" s="94" t="s">
        <v>50</v>
      </c>
      <c r="C24" s="51"/>
      <c r="D24" s="20"/>
      <c r="E24" s="20"/>
      <c r="F24" s="20"/>
      <c r="G24" s="20"/>
      <c r="H24" s="189"/>
      <c r="I24" s="190"/>
    </row>
    <row r="25" spans="1:9" ht="21.6" customHeight="1">
      <c r="A25" s="92">
        <v>1</v>
      </c>
      <c r="B25" s="94" t="s">
        <v>51</v>
      </c>
      <c r="C25" s="51" t="s">
        <v>62</v>
      </c>
      <c r="D25" s="184">
        <f>+D17</f>
        <v>2977.2150000000001</v>
      </c>
      <c r="E25" s="184">
        <f>+E22</f>
        <v>2977.2150000000001</v>
      </c>
      <c r="F25" s="220">
        <f>+F17</f>
        <v>3572.6149999999998</v>
      </c>
      <c r="G25" s="220">
        <f>+F25</f>
        <v>3572.6149999999998</v>
      </c>
      <c r="H25" s="187">
        <f t="shared" ref="H25:I37" si="0">(D25-F25)/F25</f>
        <v>-0.1666566366652997</v>
      </c>
      <c r="I25" s="191">
        <f t="shared" si="0"/>
        <v>-0.1666566366652997</v>
      </c>
    </row>
    <row r="26" spans="1:9" ht="21.6" customHeight="1">
      <c r="A26" s="92">
        <v>2</v>
      </c>
      <c r="B26" s="94" t="s">
        <v>52</v>
      </c>
      <c r="C26" s="51" t="s">
        <v>62</v>
      </c>
      <c r="D26" s="184">
        <f>+D25</f>
        <v>2977.2150000000001</v>
      </c>
      <c r="E26" s="184">
        <f>+E25</f>
        <v>2977.2150000000001</v>
      </c>
      <c r="F26" s="220">
        <f>+F25</f>
        <v>3572.6149999999998</v>
      </c>
      <c r="G26" s="220">
        <f>+G25</f>
        <v>3572.6149999999998</v>
      </c>
      <c r="H26" s="187">
        <f t="shared" si="0"/>
        <v>-0.1666566366652997</v>
      </c>
      <c r="I26" s="191">
        <f t="shared" si="0"/>
        <v>-0.1666566366652997</v>
      </c>
    </row>
    <row r="27" spans="1:9" ht="21.6" customHeight="1">
      <c r="A27" s="92">
        <v>3</v>
      </c>
      <c r="B27" s="94" t="s">
        <v>112</v>
      </c>
      <c r="C27" s="51" t="s">
        <v>62</v>
      </c>
      <c r="D27" s="184">
        <f>+E27</f>
        <v>2493.527</v>
      </c>
      <c r="E27" s="184">
        <v>2493.527</v>
      </c>
      <c r="F27" s="220">
        <v>2911.87</v>
      </c>
      <c r="G27" s="220">
        <f>+F27</f>
        <v>2911.87</v>
      </c>
      <c r="H27" s="187">
        <f t="shared" si="0"/>
        <v>-0.14366815826255974</v>
      </c>
      <c r="I27" s="191">
        <f t="shared" si="0"/>
        <v>-0.14366815826255974</v>
      </c>
    </row>
    <row r="28" spans="1:9" ht="21.6" customHeight="1">
      <c r="A28" s="92">
        <v>4</v>
      </c>
      <c r="B28" s="94" t="s">
        <v>116</v>
      </c>
      <c r="C28" s="51" t="s">
        <v>62</v>
      </c>
      <c r="D28" s="184">
        <f>+D26-D27</f>
        <v>483.6880000000001</v>
      </c>
      <c r="E28" s="184">
        <f>+E26-E27</f>
        <v>483.6880000000001</v>
      </c>
      <c r="F28" s="220">
        <f>+F26-F27</f>
        <v>660.74499999999989</v>
      </c>
      <c r="G28" s="220">
        <f>+G26-G27</f>
        <v>660.74499999999989</v>
      </c>
      <c r="H28" s="187">
        <f t="shared" si="0"/>
        <v>-0.26796570537802</v>
      </c>
      <c r="I28" s="187">
        <f t="shared" si="0"/>
        <v>-0.26796570537802</v>
      </c>
    </row>
    <row r="29" spans="1:9" ht="21.6" customHeight="1">
      <c r="A29" s="92">
        <v>5</v>
      </c>
      <c r="B29" s="94" t="s">
        <v>53</v>
      </c>
      <c r="C29" s="51" t="s">
        <v>35</v>
      </c>
      <c r="D29" s="185">
        <f>+(D28/D26)</f>
        <v>0.16246324165369316</v>
      </c>
      <c r="E29" s="185">
        <f>+(E28/E26)</f>
        <v>0.16246324165369316</v>
      </c>
      <c r="F29" s="237">
        <f>+(F28/F26)</f>
        <v>0.18494716055326418</v>
      </c>
      <c r="G29" s="237">
        <f>+(G28/G26)</f>
        <v>0.18494716055326418</v>
      </c>
      <c r="H29" s="187">
        <f>D29-F29</f>
        <v>-2.248391889957102E-2</v>
      </c>
      <c r="I29" s="187">
        <f>E29-G29</f>
        <v>-2.248391889957102E-2</v>
      </c>
    </row>
    <row r="30" spans="1:9" ht="21.6" customHeight="1">
      <c r="A30" s="92"/>
      <c r="B30" s="94"/>
      <c r="C30" s="51"/>
      <c r="D30" s="20"/>
      <c r="E30" s="20"/>
      <c r="F30" s="20"/>
      <c r="G30" s="20"/>
      <c r="H30" s="187"/>
      <c r="I30" s="191"/>
    </row>
    <row r="31" spans="1:9" ht="21.6" customHeight="1">
      <c r="A31" s="92" t="s">
        <v>66</v>
      </c>
      <c r="B31" s="94" t="s">
        <v>54</v>
      </c>
      <c r="C31" s="51"/>
      <c r="D31" s="20"/>
      <c r="E31" s="20"/>
      <c r="F31" s="20"/>
      <c r="G31" s="20"/>
      <c r="H31" s="187"/>
      <c r="I31" s="191"/>
    </row>
    <row r="32" spans="1:9" ht="21.6" customHeight="1">
      <c r="A32" s="92">
        <v>1</v>
      </c>
      <c r="B32" s="94" t="s">
        <v>55</v>
      </c>
      <c r="C32" s="299" t="s">
        <v>63</v>
      </c>
      <c r="D32" s="285">
        <f>+'SHEET-5'!D25+37.1+15.47+85.46</f>
        <v>1635.3691000000001</v>
      </c>
      <c r="E32" s="285">
        <f>+D32</f>
        <v>1635.3691000000001</v>
      </c>
      <c r="F32" s="285">
        <f>+'SHEET-5'!F25+63.46+67.51+76.43</f>
        <v>1984.5200000000002</v>
      </c>
      <c r="G32" s="285">
        <f>+F32</f>
        <v>1984.5200000000002</v>
      </c>
      <c r="H32" s="301">
        <f t="shared" si="0"/>
        <v>-0.1759372039586399</v>
      </c>
      <c r="I32" s="304">
        <f t="shared" si="0"/>
        <v>-0.1759372039586399</v>
      </c>
    </row>
    <row r="33" spans="1:9" ht="21.6" customHeight="1">
      <c r="A33" s="92">
        <v>2</v>
      </c>
      <c r="B33" s="94" t="s">
        <v>56</v>
      </c>
      <c r="C33" s="300"/>
      <c r="D33" s="287"/>
      <c r="E33" s="287"/>
      <c r="F33" s="287"/>
      <c r="G33" s="287"/>
      <c r="H33" s="302"/>
      <c r="I33" s="305"/>
    </row>
    <row r="34" spans="1:9" ht="21.6" customHeight="1">
      <c r="A34" s="92">
        <v>3</v>
      </c>
      <c r="B34" s="94" t="s">
        <v>57</v>
      </c>
      <c r="C34" s="51" t="s">
        <v>63</v>
      </c>
      <c r="D34" s="184">
        <f>+D32</f>
        <v>1635.3691000000001</v>
      </c>
      <c r="E34" s="184">
        <f>+E32</f>
        <v>1635.3691000000001</v>
      </c>
      <c r="F34" s="162">
        <f>+F32</f>
        <v>1984.5200000000002</v>
      </c>
      <c r="G34" s="162">
        <f>+F34</f>
        <v>1984.5200000000002</v>
      </c>
      <c r="H34" s="187">
        <f t="shared" si="0"/>
        <v>-0.1759372039586399</v>
      </c>
      <c r="I34" s="191">
        <f t="shared" si="0"/>
        <v>-0.1759372039586399</v>
      </c>
    </row>
    <row r="35" spans="1:9" ht="21.6" customHeight="1">
      <c r="A35" s="92">
        <v>4</v>
      </c>
      <c r="B35" s="94" t="s">
        <v>58</v>
      </c>
      <c r="C35" s="299" t="s">
        <v>63</v>
      </c>
      <c r="D35" s="285">
        <v>1407.64</v>
      </c>
      <c r="E35" s="285">
        <f>+D35</f>
        <v>1407.64</v>
      </c>
      <c r="F35" s="285">
        <v>1913.1989760000001</v>
      </c>
      <c r="G35" s="285">
        <f>+F35</f>
        <v>1913.1989760000001</v>
      </c>
      <c r="H35" s="301">
        <f t="shared" si="0"/>
        <v>-0.26424798588225878</v>
      </c>
      <c r="I35" s="304">
        <f t="shared" si="0"/>
        <v>-0.26424798588225878</v>
      </c>
    </row>
    <row r="36" spans="1:9" ht="21.6" customHeight="1">
      <c r="A36" s="92">
        <v>5</v>
      </c>
      <c r="B36" s="94" t="s">
        <v>59</v>
      </c>
      <c r="C36" s="300"/>
      <c r="D36" s="287"/>
      <c r="E36" s="287"/>
      <c r="F36" s="287"/>
      <c r="G36" s="287"/>
      <c r="H36" s="302"/>
      <c r="I36" s="305"/>
    </row>
    <row r="37" spans="1:9" ht="21.6" customHeight="1">
      <c r="A37" s="92">
        <v>6</v>
      </c>
      <c r="B37" s="94" t="s">
        <v>60</v>
      </c>
      <c r="C37" s="51" t="s">
        <v>63</v>
      </c>
      <c r="D37" s="215">
        <f>+D35</f>
        <v>1407.64</v>
      </c>
      <c r="E37" s="215">
        <f>+E35</f>
        <v>1407.64</v>
      </c>
      <c r="F37" s="215">
        <f>+F35</f>
        <v>1913.1989760000001</v>
      </c>
      <c r="G37" s="20">
        <f>+G35</f>
        <v>1913.1989760000001</v>
      </c>
      <c r="H37" s="187">
        <f t="shared" si="0"/>
        <v>-0.26424798588225878</v>
      </c>
      <c r="I37" s="191">
        <f t="shared" si="0"/>
        <v>-0.26424798588225878</v>
      </c>
    </row>
    <row r="38" spans="1:9" ht="21.6" customHeight="1">
      <c r="A38" s="92">
        <v>7</v>
      </c>
      <c r="B38" s="94" t="s">
        <v>61</v>
      </c>
      <c r="C38" s="51" t="s">
        <v>35</v>
      </c>
      <c r="D38" s="185">
        <f>+D37/D34</f>
        <v>0.86074758291568554</v>
      </c>
      <c r="E38" s="185">
        <f>+E37/E34</f>
        <v>0.86074758291568554</v>
      </c>
      <c r="F38" s="163">
        <f>+F37/F34</f>
        <v>0.964061322637212</v>
      </c>
      <c r="G38" s="214">
        <f>+G37/G34</f>
        <v>0.964061322637212</v>
      </c>
      <c r="H38" s="187">
        <f>D38-F38</f>
        <v>-0.10331373972152647</v>
      </c>
      <c r="I38" s="191">
        <f>H38</f>
        <v>-0.10331373972152647</v>
      </c>
    </row>
    <row r="39" spans="1:9" ht="21.6" customHeight="1" thickBot="1">
      <c r="A39" s="96"/>
      <c r="B39" s="97"/>
      <c r="C39" s="21"/>
      <c r="D39" s="174"/>
      <c r="E39" s="174"/>
      <c r="F39" s="21"/>
      <c r="G39" s="21"/>
      <c r="H39" s="174"/>
      <c r="I39" s="176"/>
    </row>
    <row r="40" spans="1:9" ht="18">
      <c r="D40" s="205"/>
      <c r="F40" s="98"/>
      <c r="G40" s="98"/>
      <c r="H40" s="5"/>
      <c r="I40" s="5"/>
    </row>
    <row r="42" spans="1:9">
      <c r="D42" s="219"/>
    </row>
    <row r="43" spans="1:9" ht="12.75" customHeight="1">
      <c r="A43" s="298"/>
      <c r="B43" s="298"/>
    </row>
    <row r="45" spans="1:9" ht="20.25">
      <c r="E45" s="222"/>
      <c r="F45" s="232"/>
      <c r="G45" s="219"/>
    </row>
    <row r="47" spans="1:9" ht="18">
      <c r="D47" s="205"/>
      <c r="E47" s="205"/>
    </row>
    <row r="56" spans="4:4">
      <c r="D56" s="99"/>
    </row>
  </sheetData>
  <mergeCells count="33">
    <mergeCell ref="H35:H36"/>
    <mergeCell ref="F17:F19"/>
    <mergeCell ref="G17:G19"/>
    <mergeCell ref="H17:H19"/>
    <mergeCell ref="I35:I36"/>
    <mergeCell ref="G35:G36"/>
    <mergeCell ref="I32:I33"/>
    <mergeCell ref="G32:G33"/>
    <mergeCell ref="I17:I19"/>
    <mergeCell ref="H32:H33"/>
    <mergeCell ref="A43:B43"/>
    <mergeCell ref="D32:D33"/>
    <mergeCell ref="E32:E33"/>
    <mergeCell ref="F32:F33"/>
    <mergeCell ref="E35:E36"/>
    <mergeCell ref="D35:D36"/>
    <mergeCell ref="F35:F36"/>
    <mergeCell ref="C35:C36"/>
    <mergeCell ref="C32:C33"/>
    <mergeCell ref="D17:D19"/>
    <mergeCell ref="E17:E19"/>
    <mergeCell ref="A5:I5"/>
    <mergeCell ref="A8:I8"/>
    <mergeCell ref="A10:I10"/>
    <mergeCell ref="I13:I14"/>
    <mergeCell ref="F15:G15"/>
    <mergeCell ref="D15:E15"/>
    <mergeCell ref="D14:E14"/>
    <mergeCell ref="H12:I12"/>
    <mergeCell ref="D12:E12"/>
    <mergeCell ref="F12:G12"/>
    <mergeCell ref="H13:H14"/>
    <mergeCell ref="F14:G14"/>
  </mergeCells>
  <phoneticPr fontId="1" type="noConversion"/>
  <printOptions horizontalCentered="1" verticalCentered="1"/>
  <pageMargins left="0.25" right="0.25" top="0.75" bottom="0.25" header="0.5" footer="0.5"/>
  <pageSetup paperSize="9" scale="57" orientation="landscape" verticalDpi="300" r:id="rId1"/>
  <headerFooter alignWithMargins="0"/>
</worksheet>
</file>

<file path=xl/worksheets/sheet2.xml><?xml version="1.0" encoding="utf-8"?>
<worksheet xmlns="http://schemas.openxmlformats.org/spreadsheetml/2006/main" xmlns:r="http://schemas.openxmlformats.org/officeDocument/2006/relationships">
  <sheetPr>
    <tabColor rgb="FFFFFF00"/>
  </sheetPr>
  <dimension ref="A2:L35"/>
  <sheetViews>
    <sheetView view="pageBreakPreview" topLeftCell="A7" zoomScale="60" zoomScaleNormal="50" workbookViewId="0">
      <selection activeCell="D25" sqref="D25"/>
    </sheetView>
  </sheetViews>
  <sheetFormatPr defaultRowHeight="12.75"/>
  <cols>
    <col min="1" max="1" width="8" style="87" customWidth="1"/>
    <col min="2" max="2" width="62.7109375" style="87" customWidth="1"/>
    <col min="3" max="3" width="22" style="87" customWidth="1"/>
    <col min="4" max="4" width="23" style="87" customWidth="1"/>
    <col min="5" max="5" width="24.42578125" style="87" customWidth="1"/>
    <col min="6" max="6" width="20.42578125" style="87" customWidth="1"/>
    <col min="7" max="7" width="25" style="87" customWidth="1"/>
    <col min="8" max="9" width="21.85546875" style="87" bestFit="1" customWidth="1"/>
    <col min="10" max="10" width="9.140625" style="87"/>
    <col min="11" max="11" width="15.28515625" style="87" bestFit="1" customWidth="1"/>
    <col min="12" max="12" width="21.85546875" style="87" bestFit="1" customWidth="1"/>
    <col min="13" max="16384" width="9.140625" style="87"/>
  </cols>
  <sheetData>
    <row r="2" spans="1:9" ht="33">
      <c r="I2" s="88" t="s">
        <v>81</v>
      </c>
    </row>
    <row r="5" spans="1:9" ht="34.5">
      <c r="A5" s="307" t="s">
        <v>0</v>
      </c>
      <c r="B5" s="307"/>
      <c r="C5" s="307"/>
      <c r="D5" s="307"/>
      <c r="E5" s="307"/>
      <c r="F5" s="307"/>
      <c r="G5" s="307"/>
      <c r="H5" s="307"/>
      <c r="I5" s="307"/>
    </row>
    <row r="6" spans="1:9" ht="18" customHeight="1">
      <c r="A6" s="89"/>
      <c r="B6" s="89"/>
      <c r="C6" s="89"/>
      <c r="D6" s="89"/>
      <c r="E6" s="89"/>
    </row>
    <row r="8" spans="1:9" ht="30">
      <c r="A8" s="289" t="s">
        <v>80</v>
      </c>
      <c r="B8" s="289"/>
      <c r="C8" s="289"/>
      <c r="D8" s="289"/>
      <c r="E8" s="289"/>
      <c r="F8" s="289"/>
      <c r="G8" s="289"/>
      <c r="H8" s="289"/>
      <c r="I8" s="289"/>
    </row>
    <row r="10" spans="1:9" ht="30">
      <c r="A10" s="289" t="s">
        <v>79</v>
      </c>
      <c r="B10" s="289"/>
      <c r="C10" s="289"/>
      <c r="D10" s="289"/>
      <c r="E10" s="289"/>
      <c r="F10" s="289"/>
      <c r="G10" s="289"/>
      <c r="H10" s="289"/>
      <c r="I10" s="289"/>
    </row>
    <row r="11" spans="1:9" ht="13.5" thickBot="1"/>
    <row r="12" spans="1:9" ht="24" customHeight="1">
      <c r="A12" s="90"/>
      <c r="B12" s="91"/>
      <c r="C12" s="91"/>
      <c r="D12" s="296" t="s">
        <v>16</v>
      </c>
      <c r="E12" s="296"/>
      <c r="F12" s="296" t="s">
        <v>67</v>
      </c>
      <c r="G12" s="296"/>
      <c r="H12" s="308" t="s">
        <v>17</v>
      </c>
      <c r="I12" s="297"/>
    </row>
    <row r="13" spans="1:9" ht="24" customHeight="1">
      <c r="A13" s="92"/>
      <c r="B13" s="51"/>
      <c r="C13" s="51"/>
      <c r="D13" s="51" t="s">
        <v>14</v>
      </c>
      <c r="E13" s="51" t="s">
        <v>15</v>
      </c>
      <c r="F13" s="51" t="s">
        <v>14</v>
      </c>
      <c r="G13" s="51" t="s">
        <v>15</v>
      </c>
      <c r="H13" s="295" t="s">
        <v>14</v>
      </c>
      <c r="I13" s="309" t="s">
        <v>15</v>
      </c>
    </row>
    <row r="14" spans="1:9" ht="33" customHeight="1">
      <c r="A14" s="92"/>
      <c r="B14" s="51"/>
      <c r="C14" s="51"/>
      <c r="D14" s="295" t="str">
        <f>+'SHEET-1'!D14:E14</f>
        <v>April, 2020  to June, 2020</v>
      </c>
      <c r="E14" s="295"/>
      <c r="F14" s="295" t="str">
        <f>+'SHEET-1'!F14:G14</f>
        <v>April, 2019  to June, 2019</v>
      </c>
      <c r="G14" s="295"/>
      <c r="H14" s="295"/>
      <c r="I14" s="309"/>
    </row>
    <row r="15" spans="1:9" ht="24" customHeight="1">
      <c r="A15" s="92" t="s">
        <v>64</v>
      </c>
      <c r="B15" s="51" t="s">
        <v>77</v>
      </c>
      <c r="C15" s="51"/>
      <c r="D15" s="179"/>
      <c r="E15" s="179"/>
      <c r="F15" s="179"/>
      <c r="G15" s="179"/>
      <c r="H15" s="179"/>
      <c r="I15" s="180"/>
    </row>
    <row r="16" spans="1:9" ht="24" customHeight="1">
      <c r="A16" s="92">
        <v>1</v>
      </c>
      <c r="B16" s="94" t="s">
        <v>124</v>
      </c>
      <c r="C16" s="51" t="s">
        <v>78</v>
      </c>
      <c r="D16" s="207">
        <f>ROUND(+('SHEET-3'!D15/'SHEET-1'!D22)*10,2)</f>
        <v>4.5599999999999996</v>
      </c>
      <c r="E16" s="184">
        <f>ROUND(+('SHEET-3'!E15/'SHEET-1'!E22)*10,2)</f>
        <v>4.5599999999999996</v>
      </c>
      <c r="F16" s="207">
        <f>ROUND(+('SHEET-3'!F15/'SHEET-1'!F22)*10,2)</f>
        <v>4.5599999999999996</v>
      </c>
      <c r="G16" s="207">
        <f>ROUND(+('SHEET-3'!G15/'SHEET-1'!G22)*10,2)</f>
        <v>4.5599999999999996</v>
      </c>
      <c r="H16" s="185">
        <f>(D16-F16)/F16</f>
        <v>0</v>
      </c>
      <c r="I16" s="183">
        <f>(E16-G16)/G16</f>
        <v>0</v>
      </c>
    </row>
    <row r="17" spans="1:12" ht="24" customHeight="1">
      <c r="A17" s="92">
        <v>2</v>
      </c>
      <c r="B17" s="94" t="s">
        <v>70</v>
      </c>
      <c r="C17" s="51" t="s">
        <v>78</v>
      </c>
      <c r="D17" s="184"/>
      <c r="E17" s="184"/>
      <c r="F17" s="213"/>
      <c r="G17" s="184"/>
      <c r="H17" s="20"/>
      <c r="I17" s="197"/>
    </row>
    <row r="18" spans="1:12" ht="24" customHeight="1">
      <c r="A18" s="92">
        <v>3</v>
      </c>
      <c r="B18" s="94" t="s">
        <v>71</v>
      </c>
      <c r="C18" s="51" t="s">
        <v>78</v>
      </c>
      <c r="D18" s="184"/>
      <c r="E18" s="184"/>
      <c r="F18" s="184"/>
      <c r="G18" s="184"/>
      <c r="H18" s="20"/>
      <c r="I18" s="197"/>
    </row>
    <row r="19" spans="1:12" ht="24" customHeight="1">
      <c r="A19" s="92">
        <v>4</v>
      </c>
      <c r="B19" s="94" t="s">
        <v>72</v>
      </c>
      <c r="C19" s="51" t="s">
        <v>78</v>
      </c>
      <c r="D19" s="184"/>
      <c r="E19" s="184"/>
      <c r="F19" s="184"/>
      <c r="G19" s="184"/>
      <c r="H19" s="20"/>
      <c r="I19" s="197"/>
    </row>
    <row r="20" spans="1:12" ht="24" customHeight="1">
      <c r="A20" s="92">
        <v>5</v>
      </c>
      <c r="B20" s="94" t="s">
        <v>73</v>
      </c>
      <c r="C20" s="51" t="s">
        <v>78</v>
      </c>
      <c r="D20" s="184"/>
      <c r="E20" s="184"/>
      <c r="F20" s="184"/>
      <c r="G20" s="184"/>
      <c r="H20" s="20"/>
      <c r="I20" s="197"/>
    </row>
    <row r="21" spans="1:12" ht="28.5" customHeight="1">
      <c r="A21" s="92">
        <v>6</v>
      </c>
      <c r="B21" s="94" t="s">
        <v>229</v>
      </c>
      <c r="C21" s="51" t="s">
        <v>78</v>
      </c>
      <c r="D21" s="184">
        <f>ROUND(+('SHEET-3'!D23/'SHEET-1'!D27)*10,2)</f>
        <v>6.43</v>
      </c>
      <c r="E21" s="207">
        <f>ROUND(+('SHEET-3'!E23/'SHEET-1'!E27)*10,2)</f>
        <v>6.43</v>
      </c>
      <c r="F21" s="207">
        <f>ROUND(+('SHEET-3'!F23/'SHEET-1'!F27)*10,2)</f>
        <v>6.35</v>
      </c>
      <c r="G21" s="207">
        <f>ROUND(+('SHEET-3'!G23/'SHEET-1'!G27)*10,2)</f>
        <v>6.35</v>
      </c>
      <c r="H21" s="185">
        <f>(D21-F21)/F21</f>
        <v>1.2598425196850406E-2</v>
      </c>
      <c r="I21" s="183">
        <f>(E21-G21)/G21</f>
        <v>1.2598425196850406E-2</v>
      </c>
    </row>
    <row r="22" spans="1:12" ht="24" customHeight="1">
      <c r="A22" s="92"/>
      <c r="B22" s="51"/>
      <c r="C22" s="51"/>
      <c r="D22" s="184"/>
      <c r="E22" s="184"/>
      <c r="F22" s="184"/>
      <c r="G22" s="184"/>
      <c r="H22" s="20"/>
      <c r="I22" s="197"/>
    </row>
    <row r="23" spans="1:12" ht="24" customHeight="1">
      <c r="A23" s="92" t="s">
        <v>65</v>
      </c>
      <c r="B23" s="51" t="s">
        <v>107</v>
      </c>
      <c r="C23" s="51"/>
      <c r="D23" s="184"/>
      <c r="E23" s="184"/>
      <c r="F23" s="184"/>
      <c r="G23" s="184"/>
      <c r="H23" s="178"/>
      <c r="I23" s="197"/>
    </row>
    <row r="24" spans="1:12" ht="24" customHeight="1">
      <c r="A24" s="92">
        <v>1</v>
      </c>
      <c r="B24" s="94" t="s">
        <v>4</v>
      </c>
      <c r="C24" s="51" t="s">
        <v>78</v>
      </c>
      <c r="D24" s="184">
        <f>ROUND(+'SHEET-5'!D32/100,2)</f>
        <v>7.57</v>
      </c>
      <c r="E24" s="207">
        <f>ROUND(+'SHEET-5'!E32/100,2)</f>
        <v>7.57</v>
      </c>
      <c r="F24" s="207">
        <f>ROUND(+'SHEET-5'!F32/100,2)</f>
        <v>7.04</v>
      </c>
      <c r="G24" s="207">
        <f>ROUND(+'SHEET-5'!G32/100,2)</f>
        <v>7.04</v>
      </c>
      <c r="H24" s="185">
        <f t="shared" ref="H24:I26" si="0">(D24-F24)/F24</f>
        <v>7.5284090909090939E-2</v>
      </c>
      <c r="I24" s="183">
        <f t="shared" si="0"/>
        <v>7.5284090909090939E-2</v>
      </c>
      <c r="J24" s="99"/>
      <c r="K24" s="100"/>
      <c r="L24" s="100"/>
    </row>
    <row r="25" spans="1:12" ht="24" customHeight="1">
      <c r="A25" s="92">
        <v>2</v>
      </c>
      <c r="B25" s="94" t="s">
        <v>74</v>
      </c>
      <c r="C25" s="51" t="s">
        <v>78</v>
      </c>
      <c r="D25" s="184">
        <f>ROUND(+'SHEET-5'!D39/100,2)</f>
        <v>5.39</v>
      </c>
      <c r="E25" s="207">
        <f>ROUND(+'SHEET-5'!E39/100,2)</f>
        <v>5.39</v>
      </c>
      <c r="F25" s="207">
        <f>ROUND(+'SHEET-5'!F39/100,2)</f>
        <v>5.58</v>
      </c>
      <c r="G25" s="207">
        <f>ROUND(+'SHEET-5'!G39/100,2)</f>
        <v>5.58</v>
      </c>
      <c r="H25" s="185">
        <f t="shared" si="0"/>
        <v>-3.4050179211469606E-2</v>
      </c>
      <c r="I25" s="183">
        <f t="shared" si="0"/>
        <v>-3.4050179211469606E-2</v>
      </c>
      <c r="J25" s="99"/>
      <c r="K25" s="100"/>
      <c r="L25" s="100"/>
    </row>
    <row r="26" spans="1:12" ht="24" customHeight="1">
      <c r="A26" s="101">
        <v>3</v>
      </c>
      <c r="B26" s="102" t="s">
        <v>75</v>
      </c>
      <c r="C26" s="51" t="s">
        <v>78</v>
      </c>
      <c r="D26" s="177">
        <f>ROUND(+'SHEET-5'!D40/100,2)</f>
        <v>6</v>
      </c>
      <c r="E26" s="206">
        <f>ROUND(+'SHEET-5'!E40/100,2)</f>
        <v>6</v>
      </c>
      <c r="F26" s="206">
        <f>ROUND(+'SHEET-5'!F40/100,2)</f>
        <v>6.1</v>
      </c>
      <c r="G26" s="206">
        <f>ROUND(+'SHEET-5'!G40/100,2)</f>
        <v>6.1</v>
      </c>
      <c r="H26" s="185">
        <f t="shared" si="0"/>
        <v>-1.6393442622950762E-2</v>
      </c>
      <c r="I26" s="183">
        <f t="shared" si="0"/>
        <v>-1.6393442622950762E-2</v>
      </c>
      <c r="K26" s="100"/>
      <c r="L26" s="100"/>
    </row>
    <row r="27" spans="1:12" ht="24" customHeight="1">
      <c r="A27" s="101"/>
      <c r="B27" s="102"/>
      <c r="C27" s="93"/>
      <c r="D27" s="177"/>
      <c r="E27" s="177"/>
      <c r="F27" s="177"/>
      <c r="G27" s="177"/>
      <c r="H27" s="55"/>
      <c r="I27" s="103"/>
    </row>
    <row r="28" spans="1:12" ht="24" customHeight="1" thickBot="1">
      <c r="A28" s="96"/>
      <c r="B28" s="97" t="s">
        <v>76</v>
      </c>
      <c r="C28" s="21"/>
      <c r="D28" s="104"/>
      <c r="E28" s="104"/>
      <c r="F28" s="104"/>
      <c r="G28" s="104"/>
      <c r="H28" s="105"/>
      <c r="I28" s="106"/>
    </row>
    <row r="30" spans="1:12" ht="15.75">
      <c r="F30" s="107"/>
      <c r="G30" s="107"/>
      <c r="H30" s="107"/>
    </row>
    <row r="35" spans="1:2" ht="12.75" customHeight="1">
      <c r="A35" s="298" t="s">
        <v>234</v>
      </c>
      <c r="B35" s="298"/>
    </row>
  </sheetData>
  <mergeCells count="11">
    <mergeCell ref="A5:I5"/>
    <mergeCell ref="A35:B35"/>
    <mergeCell ref="H12:I12"/>
    <mergeCell ref="H13:H14"/>
    <mergeCell ref="I13:I14"/>
    <mergeCell ref="D14:E14"/>
    <mergeCell ref="D12:E12"/>
    <mergeCell ref="F12:G12"/>
    <mergeCell ref="F14:G14"/>
    <mergeCell ref="A10:I10"/>
    <mergeCell ref="A8:I8"/>
  </mergeCells>
  <phoneticPr fontId="1" type="noConversion"/>
  <printOptions horizontalCentered="1" verticalCentered="1"/>
  <pageMargins left="0.5" right="0.25" top="1.25" bottom="0.25" header="0.5" footer="0.5"/>
  <pageSetup paperSize="9" scale="60" orientation="landscape" verticalDpi="300" r:id="rId1"/>
  <headerFooter alignWithMargins="0"/>
</worksheet>
</file>

<file path=xl/worksheets/sheet3.xml><?xml version="1.0" encoding="utf-8"?>
<worksheet xmlns="http://schemas.openxmlformats.org/spreadsheetml/2006/main" xmlns:r="http://schemas.openxmlformats.org/officeDocument/2006/relationships">
  <sheetPr>
    <tabColor rgb="FFFFFF00"/>
  </sheetPr>
  <dimension ref="A2:M62"/>
  <sheetViews>
    <sheetView view="pageBreakPreview" topLeftCell="A10" zoomScale="60" zoomScaleNormal="60" workbookViewId="0">
      <selection activeCell="D28" sqref="D28"/>
    </sheetView>
  </sheetViews>
  <sheetFormatPr defaultRowHeight="12.75"/>
  <cols>
    <col min="1" max="1" width="8" style="87" customWidth="1"/>
    <col min="2" max="2" width="76.42578125" style="87" customWidth="1"/>
    <col min="3" max="3" width="22" style="87" customWidth="1"/>
    <col min="4" max="4" width="25" style="87" customWidth="1"/>
    <col min="5" max="5" width="23.5703125" style="87" customWidth="1"/>
    <col min="6" max="6" width="24.42578125" style="87" customWidth="1"/>
    <col min="7" max="7" width="23.5703125" style="87" customWidth="1"/>
    <col min="8" max="8" width="19.5703125" style="87" customWidth="1"/>
    <col min="9" max="9" width="21.28515625" style="87" customWidth="1"/>
    <col min="10" max="10" width="9.85546875" style="87" bestFit="1" customWidth="1"/>
    <col min="11" max="11" width="9.140625" style="87"/>
    <col min="12" max="13" width="15.85546875" style="87" bestFit="1" customWidth="1"/>
    <col min="14" max="16384" width="9.140625" style="87"/>
  </cols>
  <sheetData>
    <row r="2" spans="1:10" ht="30">
      <c r="I2" s="108" t="s">
        <v>44</v>
      </c>
    </row>
    <row r="5" spans="1:10" ht="30">
      <c r="A5" s="310" t="s">
        <v>0</v>
      </c>
      <c r="B5" s="310"/>
      <c r="C5" s="310"/>
      <c r="D5" s="310"/>
      <c r="E5" s="310"/>
      <c r="F5" s="310"/>
      <c r="G5" s="310"/>
      <c r="H5" s="310"/>
      <c r="I5" s="310"/>
    </row>
    <row r="6" spans="1:10" ht="18" customHeight="1">
      <c r="A6" s="89"/>
      <c r="B6" s="89"/>
      <c r="C6" s="89"/>
      <c r="D6" s="89"/>
      <c r="E6" s="89"/>
    </row>
    <row r="8" spans="1:10" ht="27.75">
      <c r="A8" s="311" t="s">
        <v>43</v>
      </c>
      <c r="B8" s="311"/>
      <c r="C8" s="311"/>
      <c r="D8" s="311"/>
      <c r="E8" s="311"/>
      <c r="F8" s="311"/>
      <c r="G8" s="311"/>
      <c r="H8" s="311"/>
      <c r="I8" s="311"/>
    </row>
    <row r="10" spans="1:10" ht="27.75">
      <c r="A10" s="311" t="s">
        <v>42</v>
      </c>
      <c r="B10" s="311"/>
      <c r="C10" s="311"/>
      <c r="D10" s="311"/>
      <c r="E10" s="311"/>
      <c r="F10" s="311"/>
      <c r="G10" s="311"/>
      <c r="H10" s="311"/>
      <c r="I10" s="311"/>
    </row>
    <row r="11" spans="1:10" ht="13.5" thickBot="1"/>
    <row r="12" spans="1:10" ht="21.6" customHeight="1">
      <c r="A12" s="90"/>
      <c r="B12" s="91"/>
      <c r="C12" s="91"/>
      <c r="D12" s="296" t="s">
        <v>106</v>
      </c>
      <c r="E12" s="296"/>
      <c r="F12" s="296" t="s">
        <v>67</v>
      </c>
      <c r="G12" s="296"/>
      <c r="H12" s="296" t="s">
        <v>17</v>
      </c>
      <c r="I12" s="297"/>
    </row>
    <row r="13" spans="1:10" ht="21.6" customHeight="1">
      <c r="A13" s="92"/>
      <c r="B13" s="51"/>
      <c r="C13" s="51"/>
      <c r="D13" s="51" t="s">
        <v>14</v>
      </c>
      <c r="E13" s="51" t="s">
        <v>15</v>
      </c>
      <c r="F13" s="51" t="s">
        <v>14</v>
      </c>
      <c r="G13" s="51" t="s">
        <v>15</v>
      </c>
      <c r="H13" s="295" t="s">
        <v>14</v>
      </c>
      <c r="I13" s="290" t="s">
        <v>15</v>
      </c>
    </row>
    <row r="14" spans="1:10" ht="33" customHeight="1">
      <c r="A14" s="92"/>
      <c r="B14" s="51"/>
      <c r="C14" s="51"/>
      <c r="D14" s="295" t="str">
        <f>+'SHEET-2'!D14:E14</f>
        <v>April, 2020  to June, 2020</v>
      </c>
      <c r="E14" s="295"/>
      <c r="F14" s="295" t="str">
        <f>+'SHEET-2'!F14:G14</f>
        <v>April, 2019  to June, 2019</v>
      </c>
      <c r="G14" s="295"/>
      <c r="H14" s="299"/>
      <c r="I14" s="290"/>
    </row>
    <row r="15" spans="1:10" ht="24" customHeight="1">
      <c r="A15" s="92">
        <v>1</v>
      </c>
      <c r="B15" s="94" t="s">
        <v>126</v>
      </c>
      <c r="C15" s="51" t="s">
        <v>13</v>
      </c>
      <c r="D15" s="184">
        <v>1356.87</v>
      </c>
      <c r="E15" s="184">
        <f>+D15</f>
        <v>1356.87</v>
      </c>
      <c r="F15" s="162">
        <v>1627.9</v>
      </c>
      <c r="G15" s="162">
        <f>+F15</f>
        <v>1627.9</v>
      </c>
      <c r="H15" s="185">
        <f t="shared" ref="H15:I20" si="0">(D15-F15)/F15</f>
        <v>-0.16649057067387443</v>
      </c>
      <c r="I15" s="193">
        <f t="shared" si="0"/>
        <v>-0.16649057067387443</v>
      </c>
      <c r="J15" s="216"/>
    </row>
    <row r="16" spans="1:10" ht="24" customHeight="1">
      <c r="A16" s="92">
        <v>2</v>
      </c>
      <c r="B16" s="94" t="s">
        <v>25</v>
      </c>
      <c r="C16" s="51" t="s">
        <v>13</v>
      </c>
      <c r="D16" s="184">
        <f>+'SHEET-7'!C23</f>
        <v>121.8967</v>
      </c>
      <c r="E16" s="184">
        <f>+D16</f>
        <v>121.8967</v>
      </c>
      <c r="F16" s="162">
        <f>+'SHEET-7'!D23</f>
        <v>111.67</v>
      </c>
      <c r="G16" s="220">
        <f t="shared" ref="G16:G30" si="1">+F16</f>
        <v>111.67</v>
      </c>
      <c r="H16" s="185">
        <f t="shared" si="0"/>
        <v>9.1579654338676403E-2</v>
      </c>
      <c r="I16" s="193">
        <f t="shared" si="0"/>
        <v>9.1579654338676403E-2</v>
      </c>
      <c r="J16" s="216"/>
    </row>
    <row r="17" spans="1:13" ht="24" customHeight="1">
      <c r="A17" s="92">
        <v>3</v>
      </c>
      <c r="B17" s="94" t="s">
        <v>26</v>
      </c>
      <c r="C17" s="51" t="s">
        <v>13</v>
      </c>
      <c r="D17" s="184">
        <f>+'SHEET-7'!C29</f>
        <v>16.395700000000001</v>
      </c>
      <c r="E17" s="184">
        <f t="shared" ref="E17:E22" si="2">+D17</f>
        <v>16.395700000000001</v>
      </c>
      <c r="F17" s="162">
        <f>+'SHEET-7'!D29</f>
        <v>15.1</v>
      </c>
      <c r="G17" s="220">
        <f t="shared" si="1"/>
        <v>15.1</v>
      </c>
      <c r="H17" s="185">
        <f t="shared" si="0"/>
        <v>8.5807947019867672E-2</v>
      </c>
      <c r="I17" s="193">
        <f t="shared" si="0"/>
        <v>8.5807947019867672E-2</v>
      </c>
      <c r="J17" s="216"/>
    </row>
    <row r="18" spans="1:13" ht="24" customHeight="1">
      <c r="A18" s="92">
        <v>4</v>
      </c>
      <c r="B18" s="94" t="s">
        <v>27</v>
      </c>
      <c r="C18" s="51" t="s">
        <v>13</v>
      </c>
      <c r="D18" s="184">
        <f>+'SHEET-7'!C24</f>
        <v>15.885300000000001</v>
      </c>
      <c r="E18" s="184">
        <f t="shared" si="2"/>
        <v>15.885300000000001</v>
      </c>
      <c r="F18" s="162">
        <f>+'SHEET-7'!D24</f>
        <v>10.63</v>
      </c>
      <c r="G18" s="220">
        <f t="shared" si="1"/>
        <v>10.63</v>
      </c>
      <c r="H18" s="185">
        <f t="shared" si="0"/>
        <v>0.49438381937911569</v>
      </c>
      <c r="I18" s="193">
        <f>(E18-G18)/G18</f>
        <v>0.49438381937911569</v>
      </c>
      <c r="J18" s="216"/>
      <c r="L18" s="109"/>
      <c r="M18" s="109"/>
    </row>
    <row r="19" spans="1:13" ht="24" customHeight="1">
      <c r="A19" s="92">
        <v>5</v>
      </c>
      <c r="B19" s="94" t="s">
        <v>28</v>
      </c>
      <c r="C19" s="51" t="s">
        <v>13</v>
      </c>
      <c r="D19" s="184">
        <f>+'SHEET-7'!C28</f>
        <v>70.350899999999996</v>
      </c>
      <c r="E19" s="184">
        <f t="shared" si="2"/>
        <v>70.350899999999996</v>
      </c>
      <c r="F19" s="162">
        <f>+'SHEET-7'!D28</f>
        <v>64.36</v>
      </c>
      <c r="G19" s="220">
        <f t="shared" si="1"/>
        <v>64.36</v>
      </c>
      <c r="H19" s="185">
        <f t="shared" si="0"/>
        <v>9.3084213797389626E-2</v>
      </c>
      <c r="I19" s="193">
        <f>(E19-G19)/G19</f>
        <v>9.3084213797389626E-2</v>
      </c>
      <c r="J19" s="216"/>
      <c r="L19" s="110"/>
      <c r="M19" s="110"/>
    </row>
    <row r="20" spans="1:13" ht="24" customHeight="1">
      <c r="A20" s="92">
        <v>6</v>
      </c>
      <c r="B20" s="94" t="s">
        <v>29</v>
      </c>
      <c r="C20" s="51" t="s">
        <v>13</v>
      </c>
      <c r="D20" s="184">
        <f>+'SHEET-7'!C25</f>
        <v>18.540700000000001</v>
      </c>
      <c r="E20" s="184">
        <f t="shared" si="2"/>
        <v>18.540700000000001</v>
      </c>
      <c r="F20" s="162">
        <f>+'SHEET-7'!D25</f>
        <v>17.53</v>
      </c>
      <c r="G20" s="220">
        <f t="shared" si="1"/>
        <v>17.53</v>
      </c>
      <c r="H20" s="194">
        <f t="shared" si="0"/>
        <v>5.765544780376497E-2</v>
      </c>
      <c r="I20" s="195">
        <f>(E20-G20)/G20</f>
        <v>5.765544780376497E-2</v>
      </c>
      <c r="J20" s="216"/>
      <c r="L20" s="110"/>
      <c r="M20" s="110"/>
    </row>
    <row r="21" spans="1:13" ht="24" customHeight="1">
      <c r="A21" s="92" t="s">
        <v>117</v>
      </c>
      <c r="B21" s="94" t="s">
        <v>118</v>
      </c>
      <c r="C21" s="51" t="s">
        <v>13</v>
      </c>
      <c r="D21" s="184">
        <f>+'SHEET-7'!C32</f>
        <v>0</v>
      </c>
      <c r="E21" s="184">
        <f t="shared" si="2"/>
        <v>0</v>
      </c>
      <c r="F21" s="162">
        <f>+'SHEET-7'!D32</f>
        <v>0</v>
      </c>
      <c r="G21" s="220">
        <f t="shared" si="1"/>
        <v>0</v>
      </c>
      <c r="H21" s="194">
        <v>0</v>
      </c>
      <c r="I21" s="195">
        <v>0</v>
      </c>
      <c r="J21" s="216"/>
      <c r="L21" s="110"/>
      <c r="M21" s="110"/>
    </row>
    <row r="22" spans="1:13" ht="24" customHeight="1">
      <c r="A22" s="92">
        <v>7</v>
      </c>
      <c r="B22" s="94" t="s">
        <v>125</v>
      </c>
      <c r="C22" s="51" t="s">
        <v>13</v>
      </c>
      <c r="D22" s="184">
        <f>+'SHEET-7'!C26</f>
        <v>3.7692999999999999</v>
      </c>
      <c r="E22" s="184">
        <f t="shared" si="2"/>
        <v>3.7692999999999999</v>
      </c>
      <c r="F22" s="162">
        <f>+'SHEET-7'!D26</f>
        <v>2.56</v>
      </c>
      <c r="G22" s="220">
        <f t="shared" si="1"/>
        <v>2.56</v>
      </c>
      <c r="H22" s="194">
        <f t="shared" ref="H22" si="3">(D22-F22)/F22</f>
        <v>0.47238281249999992</v>
      </c>
      <c r="I22" s="195">
        <f t="shared" ref="I22" si="4">(E22-G22)/G22</f>
        <v>0.47238281249999992</v>
      </c>
      <c r="J22" s="216"/>
      <c r="L22" s="110"/>
      <c r="M22" s="110"/>
    </row>
    <row r="23" spans="1:13" ht="24" customHeight="1">
      <c r="A23" s="92">
        <v>8</v>
      </c>
      <c r="B23" s="94" t="s">
        <v>30</v>
      </c>
      <c r="C23" s="51" t="s">
        <v>13</v>
      </c>
      <c r="D23" s="22">
        <f>+SUM(D15:D22)</f>
        <v>1603.7085999999997</v>
      </c>
      <c r="E23" s="22">
        <f>+SUM(E15:E22)</f>
        <v>1603.7085999999997</v>
      </c>
      <c r="F23" s="22">
        <f>+SUM(F15:F22)</f>
        <v>1849.75</v>
      </c>
      <c r="G23" s="22">
        <f>+SUM(G15:G22)</f>
        <v>1849.75</v>
      </c>
      <c r="H23" s="185">
        <f t="shared" ref="H23:I27" si="5">(D23-F23)/F23</f>
        <v>-0.13301332612515221</v>
      </c>
      <c r="I23" s="193">
        <f t="shared" si="5"/>
        <v>-0.13301332612515221</v>
      </c>
      <c r="J23" s="99"/>
    </row>
    <row r="24" spans="1:13" ht="24" customHeight="1">
      <c r="A24" s="92">
        <v>9</v>
      </c>
      <c r="B24" s="94" t="s">
        <v>31</v>
      </c>
      <c r="C24" s="51" t="s">
        <v>13</v>
      </c>
      <c r="D24" s="184">
        <v>30.21</v>
      </c>
      <c r="E24" s="184">
        <f>+D24</f>
        <v>30.21</v>
      </c>
      <c r="F24" s="162">
        <v>41.82</v>
      </c>
      <c r="G24" s="220">
        <f t="shared" si="1"/>
        <v>41.82</v>
      </c>
      <c r="H24" s="185">
        <f t="shared" si="5"/>
        <v>-0.27761836441893828</v>
      </c>
      <c r="I24" s="193">
        <f t="shared" si="5"/>
        <v>-0.27761836441893828</v>
      </c>
    </row>
    <row r="25" spans="1:13" ht="24" customHeight="1">
      <c r="A25" s="92">
        <v>10</v>
      </c>
      <c r="B25" s="94" t="s">
        <v>32</v>
      </c>
      <c r="C25" s="51" t="s">
        <v>13</v>
      </c>
      <c r="D25" s="184">
        <v>0</v>
      </c>
      <c r="E25" s="184">
        <f>+D25</f>
        <v>0</v>
      </c>
      <c r="F25" s="162">
        <v>0</v>
      </c>
      <c r="G25" s="220">
        <f t="shared" si="1"/>
        <v>0</v>
      </c>
      <c r="H25" s="239">
        <v>0</v>
      </c>
      <c r="I25" s="193">
        <v>0</v>
      </c>
    </row>
    <row r="26" spans="1:13" ht="24" customHeight="1">
      <c r="A26" s="92">
        <v>11</v>
      </c>
      <c r="B26" s="94" t="s">
        <v>88</v>
      </c>
      <c r="C26" s="51" t="s">
        <v>13</v>
      </c>
      <c r="D26" s="184">
        <f>+'SHEET-7'!C14</f>
        <v>38.007599999999996</v>
      </c>
      <c r="E26" s="184">
        <f>+D26</f>
        <v>38.007599999999996</v>
      </c>
      <c r="F26" s="162">
        <f>+'SHEET-7'!D14</f>
        <v>37.450000000000003</v>
      </c>
      <c r="G26" s="220">
        <f t="shared" si="1"/>
        <v>37.450000000000003</v>
      </c>
      <c r="H26" s="185">
        <f t="shared" si="5"/>
        <v>1.4889185580774195E-2</v>
      </c>
      <c r="I26" s="193">
        <f t="shared" si="5"/>
        <v>1.4889185580774195E-2</v>
      </c>
    </row>
    <row r="27" spans="1:13" ht="24" customHeight="1">
      <c r="A27" s="92">
        <v>12</v>
      </c>
      <c r="B27" s="94" t="s">
        <v>230</v>
      </c>
      <c r="C27" s="51" t="s">
        <v>13</v>
      </c>
      <c r="D27" s="181">
        <v>0</v>
      </c>
      <c r="E27" s="181">
        <f>+D27</f>
        <v>0</v>
      </c>
      <c r="F27" s="161">
        <v>1.9E-2</v>
      </c>
      <c r="G27" s="220">
        <f t="shared" si="1"/>
        <v>1.9E-2</v>
      </c>
      <c r="H27" s="239">
        <f t="shared" si="5"/>
        <v>-1</v>
      </c>
      <c r="I27" s="193">
        <f t="shared" si="5"/>
        <v>-1</v>
      </c>
    </row>
    <row r="28" spans="1:13" ht="24" customHeight="1">
      <c r="A28" s="92">
        <v>13</v>
      </c>
      <c r="B28" s="94" t="s">
        <v>108</v>
      </c>
      <c r="C28" s="51" t="s">
        <v>13</v>
      </c>
      <c r="D28" s="184">
        <f>+'SHEET-5'!D25</f>
        <v>1497.3391000000001</v>
      </c>
      <c r="E28" s="184">
        <f>+'SHEET-5'!E25</f>
        <v>1497.3391000000001</v>
      </c>
      <c r="F28" s="218">
        <f>+'SHEET-5'!F25</f>
        <v>1777.1200000000001</v>
      </c>
      <c r="G28" s="218">
        <f>+'SHEET-5'!G25</f>
        <v>1777.1200000000001</v>
      </c>
      <c r="H28" s="185">
        <f t="shared" ref="H28:I30" si="6">(D28-F28)/F28</f>
        <v>-0.15743500720266496</v>
      </c>
      <c r="I28" s="183">
        <f t="shared" si="6"/>
        <v>-0.15743500720266496</v>
      </c>
    </row>
    <row r="29" spans="1:13" ht="24" customHeight="1">
      <c r="A29" s="92">
        <v>14</v>
      </c>
      <c r="B29" s="94" t="s">
        <v>33</v>
      </c>
      <c r="C29" s="51" t="s">
        <v>13</v>
      </c>
      <c r="D29" s="184">
        <f>+'SHEET-7'!C13</f>
        <v>15.644299999999999</v>
      </c>
      <c r="E29" s="184">
        <f>+D29</f>
        <v>15.644299999999999</v>
      </c>
      <c r="F29" s="162">
        <f>+'SHEET-7'!D13</f>
        <v>18.47</v>
      </c>
      <c r="G29" s="220">
        <f t="shared" si="1"/>
        <v>18.47</v>
      </c>
      <c r="H29" s="185">
        <f t="shared" si="6"/>
        <v>-0.15298863021115319</v>
      </c>
      <c r="I29" s="183">
        <f t="shared" si="6"/>
        <v>-0.15298863021115319</v>
      </c>
    </row>
    <row r="30" spans="1:13" ht="24" customHeight="1">
      <c r="A30" s="92">
        <v>15</v>
      </c>
      <c r="B30" s="94" t="s">
        <v>225</v>
      </c>
      <c r="C30" s="51" t="s">
        <v>13</v>
      </c>
      <c r="D30" s="184">
        <f>+'SHEET-7'!C12</f>
        <v>31.002099999999999</v>
      </c>
      <c r="E30" s="184">
        <f>+D30</f>
        <v>31.002099999999999</v>
      </c>
      <c r="F30" s="162">
        <f>+'SHEET-7'!D12</f>
        <v>28.15</v>
      </c>
      <c r="G30" s="220">
        <f t="shared" si="1"/>
        <v>28.15</v>
      </c>
      <c r="H30" s="185">
        <f t="shared" si="6"/>
        <v>0.10131793960923624</v>
      </c>
      <c r="I30" s="183">
        <f t="shared" si="6"/>
        <v>0.10131793960923624</v>
      </c>
    </row>
    <row r="31" spans="1:13" ht="24" customHeight="1">
      <c r="A31" s="92">
        <v>16</v>
      </c>
      <c r="B31" s="94" t="s">
        <v>34</v>
      </c>
      <c r="C31" s="51"/>
      <c r="D31" s="184"/>
      <c r="E31" s="184"/>
      <c r="F31" s="184"/>
      <c r="G31" s="184"/>
      <c r="H31" s="20"/>
      <c r="I31" s="196"/>
    </row>
    <row r="32" spans="1:13" ht="24" customHeight="1">
      <c r="A32" s="92">
        <v>17</v>
      </c>
      <c r="B32" s="94" t="s">
        <v>119</v>
      </c>
      <c r="C32" s="51" t="s">
        <v>35</v>
      </c>
      <c r="D32" s="185">
        <f>D15/D23</f>
        <v>0.84608263620959578</v>
      </c>
      <c r="E32" s="185">
        <f>E15/E23</f>
        <v>0.84608263620959578</v>
      </c>
      <c r="F32" s="163">
        <f>F15/F23</f>
        <v>0.88006487363157193</v>
      </c>
      <c r="G32" s="163">
        <f>G15/G23</f>
        <v>0.88006487363157193</v>
      </c>
      <c r="H32" s="185">
        <f>D32-F32</f>
        <v>-3.3982237421976147E-2</v>
      </c>
      <c r="I32" s="185">
        <f>E32-G32</f>
        <v>-3.3982237421976147E-2</v>
      </c>
    </row>
    <row r="33" spans="1:9" ht="24" customHeight="1" thickBot="1">
      <c r="A33" s="96"/>
      <c r="B33" s="97"/>
      <c r="C33" s="21"/>
      <c r="D33" s="21"/>
      <c r="E33" s="21"/>
      <c r="F33" s="21"/>
      <c r="G33" s="21"/>
      <c r="H33" s="167"/>
      <c r="I33" s="168"/>
    </row>
    <row r="37" spans="1:9" ht="12.75" customHeight="1">
      <c r="A37" s="298" t="s">
        <v>234</v>
      </c>
      <c r="B37" s="298"/>
    </row>
    <row r="52" spans="4:8" ht="23.25">
      <c r="D52" s="111">
        <f>3+0.58+0.94</f>
        <v>4.5199999999999996</v>
      </c>
      <c r="E52" s="111">
        <v>30066980.798</v>
      </c>
      <c r="F52" s="87">
        <v>5786401.75</v>
      </c>
      <c r="G52" s="112">
        <v>9381444.3800000008</v>
      </c>
      <c r="H52" s="87">
        <v>87524122.379999995</v>
      </c>
    </row>
    <row r="53" spans="4:8" ht="23.25">
      <c r="D53" s="113"/>
      <c r="E53" s="113">
        <f>E52/10^7</f>
        <v>3.0066980798</v>
      </c>
      <c r="F53" s="113">
        <f t="shared" ref="F53:H53" si="7">F52/10^7</f>
        <v>0.57864017499999998</v>
      </c>
      <c r="G53" s="113">
        <f t="shared" si="7"/>
        <v>0.93814443800000014</v>
      </c>
      <c r="H53" s="113">
        <f t="shared" si="7"/>
        <v>8.7524122379999998</v>
      </c>
    </row>
    <row r="54" spans="4:8" ht="23.25">
      <c r="D54" s="113"/>
      <c r="E54" s="113"/>
    </row>
    <row r="55" spans="4:8" ht="23.25">
      <c r="D55" s="113"/>
      <c r="E55" s="113"/>
    </row>
    <row r="56" spans="4:8" ht="23.25">
      <c r="D56" s="113"/>
      <c r="E56" s="113"/>
    </row>
    <row r="57" spans="4:8" ht="23.25">
      <c r="D57" s="113"/>
      <c r="E57" s="113"/>
    </row>
    <row r="58" spans="4:8" ht="23.25">
      <c r="D58" s="113"/>
      <c r="E58" s="113"/>
    </row>
    <row r="59" spans="4:8" ht="23.25">
      <c r="D59" s="113"/>
      <c r="E59" s="113"/>
    </row>
    <row r="61" spans="4:8" ht="23.25">
      <c r="D61" s="113">
        <v>0.64</v>
      </c>
    </row>
    <row r="62" spans="4:8" ht="23.25">
      <c r="D62" s="113">
        <f>SUM(D59:D61)</f>
        <v>0.64</v>
      </c>
    </row>
  </sheetData>
  <mergeCells count="11">
    <mergeCell ref="F14:G14"/>
    <mergeCell ref="A5:I5"/>
    <mergeCell ref="A8:I8"/>
    <mergeCell ref="A10:I10"/>
    <mergeCell ref="A37:B37"/>
    <mergeCell ref="H12:I12"/>
    <mergeCell ref="H13:H14"/>
    <mergeCell ref="I13:I14"/>
    <mergeCell ref="D14:E14"/>
    <mergeCell ref="D12:E12"/>
    <mergeCell ref="F12:G12"/>
  </mergeCells>
  <phoneticPr fontId="1" type="noConversion"/>
  <printOptions horizontalCentered="1" verticalCentered="1"/>
  <pageMargins left="0.25" right="0.25" top="1" bottom="0.25" header="0.5" footer="0.5"/>
  <pageSetup paperSize="9" scale="59" orientation="landscape" verticalDpi="300" r:id="rId1"/>
  <headerFooter alignWithMargins="0"/>
</worksheet>
</file>

<file path=xl/worksheets/sheet4.xml><?xml version="1.0" encoding="utf-8"?>
<worksheet xmlns="http://schemas.openxmlformats.org/spreadsheetml/2006/main" xmlns:r="http://schemas.openxmlformats.org/officeDocument/2006/relationships">
  <sheetPr>
    <tabColor rgb="FFFFC000"/>
  </sheetPr>
  <dimension ref="A2:N68"/>
  <sheetViews>
    <sheetView view="pageBreakPreview" topLeftCell="A19" zoomScale="60" zoomScaleNormal="60" workbookViewId="0">
      <selection activeCell="M19" sqref="M19"/>
    </sheetView>
  </sheetViews>
  <sheetFormatPr defaultRowHeight="12.75"/>
  <cols>
    <col min="1" max="1" width="8" style="60" customWidth="1"/>
    <col min="2" max="2" width="77.5703125" style="60" customWidth="1"/>
    <col min="3" max="3" width="17" style="60" customWidth="1"/>
    <col min="4" max="4" width="24.42578125" style="60" customWidth="1"/>
    <col min="5" max="5" width="25.5703125" style="60" customWidth="1"/>
    <col min="6" max="6" width="23.85546875" style="60" customWidth="1"/>
    <col min="7" max="7" width="25.85546875" style="60" customWidth="1"/>
    <col min="8" max="8" width="19.42578125" style="60" customWidth="1"/>
    <col min="9" max="9" width="20.42578125" style="60" customWidth="1"/>
    <col min="10" max="12" width="9.140625" style="60"/>
    <col min="13" max="13" width="15.85546875" style="60" bestFit="1" customWidth="1"/>
    <col min="14" max="14" width="24.7109375" style="60" bestFit="1" customWidth="1"/>
    <col min="15" max="16384" width="9.140625" style="60"/>
  </cols>
  <sheetData>
    <row r="2" spans="1:9" ht="33">
      <c r="I2" s="61" t="s">
        <v>226</v>
      </c>
    </row>
    <row r="5" spans="1:9" ht="30">
      <c r="A5" s="318" t="s">
        <v>0</v>
      </c>
      <c r="B5" s="318"/>
      <c r="C5" s="318"/>
      <c r="D5" s="318"/>
      <c r="E5" s="318"/>
      <c r="F5" s="318"/>
      <c r="G5" s="318"/>
      <c r="H5" s="318"/>
      <c r="I5" s="318"/>
    </row>
    <row r="7" spans="1:9" ht="27.75">
      <c r="A7" s="327" t="s">
        <v>20</v>
      </c>
      <c r="B7" s="327"/>
      <c r="C7" s="327"/>
      <c r="D7" s="327"/>
      <c r="E7" s="327"/>
      <c r="F7" s="327"/>
      <c r="G7" s="327"/>
      <c r="H7" s="327"/>
      <c r="I7" s="327"/>
    </row>
    <row r="9" spans="1:9" ht="27.75">
      <c r="A9" s="327" t="s">
        <v>24</v>
      </c>
      <c r="B9" s="327"/>
      <c r="C9" s="327"/>
      <c r="D9" s="327"/>
      <c r="E9" s="327"/>
      <c r="F9" s="327"/>
      <c r="G9" s="327"/>
      <c r="H9" s="327"/>
      <c r="I9" s="327"/>
    </row>
    <row r="10" spans="1:9" ht="13.5" thickBot="1"/>
    <row r="11" spans="1:9" ht="21.6" customHeight="1">
      <c r="A11" s="62"/>
      <c r="B11" s="63"/>
      <c r="C11" s="63"/>
      <c r="D11" s="312" t="s">
        <v>16</v>
      </c>
      <c r="E11" s="312"/>
      <c r="F11" s="312" t="s">
        <v>67</v>
      </c>
      <c r="G11" s="312"/>
      <c r="H11" s="312" t="s">
        <v>17</v>
      </c>
      <c r="I11" s="313"/>
    </row>
    <row r="12" spans="1:9" ht="21.6" customHeight="1">
      <c r="A12" s="64"/>
      <c r="B12" s="56"/>
      <c r="C12" s="56"/>
      <c r="D12" s="56" t="s">
        <v>14</v>
      </c>
      <c r="E12" s="56" t="s">
        <v>15</v>
      </c>
      <c r="F12" s="56" t="s">
        <v>14</v>
      </c>
      <c r="G12" s="56" t="s">
        <v>15</v>
      </c>
      <c r="H12" s="314" t="s">
        <v>14</v>
      </c>
      <c r="I12" s="315" t="s">
        <v>15</v>
      </c>
    </row>
    <row r="13" spans="1:9" ht="21.6" customHeight="1">
      <c r="A13" s="64" t="s">
        <v>39</v>
      </c>
      <c r="B13" s="56" t="s">
        <v>101</v>
      </c>
      <c r="C13" s="56"/>
      <c r="D13" s="295" t="str">
        <f>+'SHEET-3'!D14:E14</f>
        <v>April, 2020  to June, 2020</v>
      </c>
      <c r="E13" s="295"/>
      <c r="F13" s="295" t="str">
        <f>+'SHEET-3'!F14:G14</f>
        <v>April, 2019  to June, 2019</v>
      </c>
      <c r="G13" s="295"/>
      <c r="H13" s="314"/>
      <c r="I13" s="315"/>
    </row>
    <row r="14" spans="1:9" ht="21.6" customHeight="1">
      <c r="A14" s="66">
        <v>1</v>
      </c>
      <c r="B14" s="67" t="s">
        <v>4</v>
      </c>
      <c r="C14" s="68" t="s">
        <v>82</v>
      </c>
      <c r="D14" s="225">
        <f>2293+76</f>
        <v>2369</v>
      </c>
      <c r="E14" s="225">
        <f>D14</f>
        <v>2369</v>
      </c>
      <c r="F14" s="225">
        <v>2181</v>
      </c>
      <c r="G14" s="225">
        <f>F14</f>
        <v>2181</v>
      </c>
      <c r="H14" s="169">
        <f>(D14-F14)/F14</f>
        <v>8.619899128839982E-2</v>
      </c>
      <c r="I14" s="170">
        <f>(E14-G14)/G14</f>
        <v>8.619899128839982E-2</v>
      </c>
    </row>
    <row r="15" spans="1:9" ht="21.6" customHeight="1">
      <c r="A15" s="66">
        <v>2</v>
      </c>
      <c r="B15" s="67" t="s">
        <v>102</v>
      </c>
      <c r="C15" s="68" t="s">
        <v>82</v>
      </c>
      <c r="D15" s="225">
        <v>0</v>
      </c>
      <c r="E15" s="225">
        <f t="shared" ref="E15:E16" si="0">D15</f>
        <v>0</v>
      </c>
      <c r="F15" s="225">
        <v>0</v>
      </c>
      <c r="G15" s="225">
        <f t="shared" ref="G15:G16" si="1">F15</f>
        <v>0</v>
      </c>
      <c r="H15" s="209" t="e">
        <f t="shared" ref="H15:H25" si="2">(D15-F15)/F15</f>
        <v>#DIV/0!</v>
      </c>
      <c r="I15" s="210" t="e">
        <f t="shared" ref="I15:I25" si="3">(E15-G15)/G15</f>
        <v>#DIV/0!</v>
      </c>
    </row>
    <row r="16" spans="1:9" ht="21.6" customHeight="1">
      <c r="A16" s="66">
        <v>3</v>
      </c>
      <c r="B16" s="67" t="s">
        <v>7</v>
      </c>
      <c r="C16" s="68" t="s">
        <v>82</v>
      </c>
      <c r="D16" s="225">
        <v>0</v>
      </c>
      <c r="E16" s="225">
        <f t="shared" si="0"/>
        <v>0</v>
      </c>
      <c r="F16" s="225">
        <v>0</v>
      </c>
      <c r="G16" s="225">
        <f t="shared" si="1"/>
        <v>0</v>
      </c>
      <c r="H16" s="169">
        <v>0</v>
      </c>
      <c r="I16" s="170">
        <v>0</v>
      </c>
    </row>
    <row r="17" spans="1:14" ht="24" customHeight="1">
      <c r="A17" s="66">
        <v>4</v>
      </c>
      <c r="B17" s="67" t="s">
        <v>8</v>
      </c>
      <c r="C17" s="68" t="s">
        <v>82</v>
      </c>
      <c r="D17" s="225">
        <f>SUM(D14:D16)</f>
        <v>2369</v>
      </c>
      <c r="E17" s="225">
        <f>SUM(E14:E16)</f>
        <v>2369</v>
      </c>
      <c r="F17" s="225">
        <f>SUM(F14:F16)</f>
        <v>2181</v>
      </c>
      <c r="G17" s="225">
        <f>SUM(G14:G16)</f>
        <v>2181</v>
      </c>
      <c r="H17" s="169">
        <f t="shared" si="2"/>
        <v>8.619899128839982E-2</v>
      </c>
      <c r="I17" s="170">
        <f t="shared" si="3"/>
        <v>8.619899128839982E-2</v>
      </c>
    </row>
    <row r="18" spans="1:14" ht="21.6" customHeight="1">
      <c r="A18" s="66">
        <v>5</v>
      </c>
      <c r="B18" s="67" t="s">
        <v>2</v>
      </c>
      <c r="C18" s="68" t="s">
        <v>82</v>
      </c>
      <c r="D18" s="225">
        <v>2704832</v>
      </c>
      <c r="E18" s="225">
        <f>D18</f>
        <v>2704832</v>
      </c>
      <c r="F18" s="225">
        <v>2650387</v>
      </c>
      <c r="G18" s="225">
        <f>F18</f>
        <v>2650387</v>
      </c>
      <c r="H18" s="169">
        <f t="shared" si="2"/>
        <v>2.0542283070359157E-2</v>
      </c>
      <c r="I18" s="170">
        <f t="shared" si="3"/>
        <v>2.0542283070359157E-2</v>
      </c>
    </row>
    <row r="19" spans="1:14" ht="21.6" customHeight="1">
      <c r="A19" s="66">
        <v>6</v>
      </c>
      <c r="B19" s="67" t="s">
        <v>3</v>
      </c>
      <c r="C19" s="68" t="s">
        <v>82</v>
      </c>
      <c r="D19" s="316">
        <v>366799</v>
      </c>
      <c r="E19" s="316">
        <f>D19</f>
        <v>366799</v>
      </c>
      <c r="F19" s="316">
        <v>346470</v>
      </c>
      <c r="G19" s="316">
        <f>F19</f>
        <v>346470</v>
      </c>
      <c r="H19" s="328">
        <f t="shared" si="2"/>
        <v>5.8674632724334E-2</v>
      </c>
      <c r="I19" s="319">
        <f t="shared" si="3"/>
        <v>5.8674632724334E-2</v>
      </c>
      <c r="M19" s="69"/>
      <c r="N19" s="70"/>
    </row>
    <row r="20" spans="1:14" ht="21.6" customHeight="1">
      <c r="A20" s="66">
        <v>7</v>
      </c>
      <c r="B20" s="67" t="s">
        <v>1</v>
      </c>
      <c r="C20" s="68" t="s">
        <v>82</v>
      </c>
      <c r="D20" s="317"/>
      <c r="E20" s="317"/>
      <c r="F20" s="317"/>
      <c r="G20" s="317"/>
      <c r="H20" s="329"/>
      <c r="I20" s="320"/>
      <c r="M20" s="69"/>
      <c r="N20" s="70"/>
    </row>
    <row r="21" spans="1:14" ht="21.6" customHeight="1">
      <c r="A21" s="66">
        <v>8</v>
      </c>
      <c r="B21" s="67" t="s">
        <v>120</v>
      </c>
      <c r="C21" s="68" t="s">
        <v>82</v>
      </c>
      <c r="D21" s="225">
        <v>24215</v>
      </c>
      <c r="E21" s="225">
        <f>D21</f>
        <v>24215</v>
      </c>
      <c r="F21" s="225">
        <v>31049</v>
      </c>
      <c r="G21" s="225">
        <f>F21</f>
        <v>31049</v>
      </c>
      <c r="H21" s="169">
        <f t="shared" si="2"/>
        <v>-0.2201037070437051</v>
      </c>
      <c r="I21" s="170">
        <f t="shared" si="3"/>
        <v>-0.2201037070437051</v>
      </c>
      <c r="M21" s="69"/>
      <c r="N21" s="70"/>
    </row>
    <row r="22" spans="1:14" ht="24" customHeight="1">
      <c r="A22" s="66">
        <v>9</v>
      </c>
      <c r="B22" s="67" t="s">
        <v>10</v>
      </c>
      <c r="C22" s="68" t="s">
        <v>82</v>
      </c>
      <c r="D22" s="225">
        <f>+SUM(D18:D21)</f>
        <v>3095846</v>
      </c>
      <c r="E22" s="225">
        <f t="shared" ref="E22:E25" si="4">D22</f>
        <v>3095846</v>
      </c>
      <c r="F22" s="225">
        <f>+SUM(F18:F21)</f>
        <v>3027906</v>
      </c>
      <c r="G22" s="225">
        <f t="shared" ref="G22" si="5">F22</f>
        <v>3027906</v>
      </c>
      <c r="H22" s="169">
        <f t="shared" si="2"/>
        <v>2.243794886631223E-2</v>
      </c>
      <c r="I22" s="170">
        <f t="shared" si="3"/>
        <v>2.243794886631223E-2</v>
      </c>
    </row>
    <row r="23" spans="1:14" ht="21.6" customHeight="1">
      <c r="A23" s="66">
        <v>10</v>
      </c>
      <c r="B23" s="67" t="s">
        <v>5</v>
      </c>
      <c r="C23" s="68" t="s">
        <v>82</v>
      </c>
      <c r="D23" s="225">
        <f>182194+10</f>
        <v>182204</v>
      </c>
      <c r="E23" s="225">
        <f>D23</f>
        <v>182204</v>
      </c>
      <c r="F23" s="225">
        <v>169414</v>
      </c>
      <c r="G23" s="225">
        <f>F23</f>
        <v>169414</v>
      </c>
      <c r="H23" s="169">
        <f t="shared" si="2"/>
        <v>7.5495531656179532E-2</v>
      </c>
      <c r="I23" s="170">
        <f t="shared" si="3"/>
        <v>7.5495531656179532E-2</v>
      </c>
      <c r="M23" s="69"/>
      <c r="N23" s="70"/>
    </row>
    <row r="24" spans="1:14" ht="24" customHeight="1">
      <c r="A24" s="66">
        <v>11</v>
      </c>
      <c r="B24" s="67" t="s">
        <v>11</v>
      </c>
      <c r="C24" s="68" t="s">
        <v>82</v>
      </c>
      <c r="D24" s="225">
        <f>+D22+D23</f>
        <v>3278050</v>
      </c>
      <c r="E24" s="225">
        <f t="shared" si="4"/>
        <v>3278050</v>
      </c>
      <c r="F24" s="225">
        <f>+F22+F23</f>
        <v>3197320</v>
      </c>
      <c r="G24" s="225">
        <f t="shared" ref="G24:G25" si="6">F24</f>
        <v>3197320</v>
      </c>
      <c r="H24" s="169">
        <f t="shared" si="2"/>
        <v>2.5249271264684174E-2</v>
      </c>
      <c r="I24" s="170">
        <f t="shared" si="3"/>
        <v>2.5249271264684174E-2</v>
      </c>
      <c r="M24" s="69"/>
      <c r="N24" s="70"/>
    </row>
    <row r="25" spans="1:14" ht="31.5" customHeight="1" thickBot="1">
      <c r="A25" s="71">
        <v>12</v>
      </c>
      <c r="B25" s="72" t="s">
        <v>105</v>
      </c>
      <c r="C25" s="73" t="s">
        <v>82</v>
      </c>
      <c r="D25" s="226">
        <f>+D17+D24</f>
        <v>3280419</v>
      </c>
      <c r="E25" s="226">
        <f t="shared" si="4"/>
        <v>3280419</v>
      </c>
      <c r="F25" s="226">
        <f>+F17+F24</f>
        <v>3199501</v>
      </c>
      <c r="G25" s="226">
        <f t="shared" si="6"/>
        <v>3199501</v>
      </c>
      <c r="H25" s="171">
        <f t="shared" si="2"/>
        <v>2.5290818787054605E-2</v>
      </c>
      <c r="I25" s="172">
        <f t="shared" si="3"/>
        <v>2.5290818787054605E-2</v>
      </c>
      <c r="M25" s="69"/>
      <c r="N25" s="70"/>
    </row>
    <row r="26" spans="1:14" ht="12" customHeight="1">
      <c r="A26" s="115"/>
      <c r="B26" s="116"/>
      <c r="C26" s="117"/>
      <c r="D26" s="118"/>
      <c r="E26" s="118"/>
      <c r="F26" s="118"/>
      <c r="G26" s="118"/>
      <c r="H26" s="165"/>
      <c r="I26" s="166"/>
    </row>
    <row r="27" spans="1:14" ht="28.5" customHeight="1">
      <c r="A27" s="119" t="s">
        <v>6</v>
      </c>
      <c r="B27" s="114" t="s">
        <v>45</v>
      </c>
      <c r="C27" s="117"/>
      <c r="D27" s="118"/>
      <c r="E27" s="118"/>
      <c r="F27" s="118"/>
      <c r="G27" s="118"/>
      <c r="H27" s="165"/>
      <c r="I27" s="166"/>
    </row>
    <row r="28" spans="1:14" ht="12" customHeight="1" thickBot="1">
      <c r="A28" s="115"/>
      <c r="B28" s="116"/>
      <c r="C28" s="117"/>
      <c r="D28" s="118"/>
      <c r="E28" s="118"/>
      <c r="F28" s="118"/>
      <c r="G28" s="118"/>
      <c r="H28" s="165"/>
      <c r="I28" s="166"/>
    </row>
    <row r="29" spans="1:14" ht="21.6" customHeight="1">
      <c r="A29" s="78">
        <v>1</v>
      </c>
      <c r="B29" s="79" t="s">
        <v>4</v>
      </c>
      <c r="C29" s="120" t="s">
        <v>23</v>
      </c>
      <c r="D29" s="200">
        <v>703.73199999999997</v>
      </c>
      <c r="E29" s="200">
        <f>+D29</f>
        <v>703.73199999999997</v>
      </c>
      <c r="F29" s="200">
        <v>1042.867</v>
      </c>
      <c r="G29" s="58">
        <f>+F29</f>
        <v>1042.867</v>
      </c>
      <c r="H29" s="198">
        <f>(D29-F29)/F29</f>
        <v>-0.32519487144573567</v>
      </c>
      <c r="I29" s="199">
        <f>(E29-G29)/G29</f>
        <v>-0.32519487144573567</v>
      </c>
    </row>
    <row r="30" spans="1:14" ht="21.6" customHeight="1">
      <c r="A30" s="66">
        <v>2</v>
      </c>
      <c r="B30" s="67" t="s">
        <v>102</v>
      </c>
      <c r="C30" s="68" t="s">
        <v>23</v>
      </c>
      <c r="D30" s="201">
        <v>0</v>
      </c>
      <c r="E30" s="201">
        <f>+D30</f>
        <v>0</v>
      </c>
      <c r="F30" s="201">
        <v>0</v>
      </c>
      <c r="G30" s="236">
        <f>+F30</f>
        <v>0</v>
      </c>
      <c r="H30" s="209" t="e">
        <f t="shared" ref="H30:H40" si="7">(D30-F30)/F30</f>
        <v>#DIV/0!</v>
      </c>
      <c r="I30" s="210" t="e">
        <f t="shared" ref="I30:I40" si="8">(E30-G30)/G30</f>
        <v>#DIV/0!</v>
      </c>
    </row>
    <row r="31" spans="1:14" ht="21.6" customHeight="1">
      <c r="A31" s="66">
        <v>3</v>
      </c>
      <c r="B31" s="67" t="s">
        <v>7</v>
      </c>
      <c r="C31" s="68" t="s">
        <v>23</v>
      </c>
      <c r="D31" s="201">
        <v>0</v>
      </c>
      <c r="E31" s="201">
        <v>0</v>
      </c>
      <c r="F31" s="201">
        <v>0</v>
      </c>
      <c r="G31" s="236">
        <v>0</v>
      </c>
      <c r="H31" s="169">
        <v>0</v>
      </c>
      <c r="I31" s="170">
        <v>0</v>
      </c>
    </row>
    <row r="32" spans="1:14" ht="24" customHeight="1">
      <c r="A32" s="66">
        <v>4</v>
      </c>
      <c r="B32" s="67" t="s">
        <v>8</v>
      </c>
      <c r="C32" s="68" t="s">
        <v>23</v>
      </c>
      <c r="D32" s="201">
        <f>D29+D30</f>
        <v>703.73199999999997</v>
      </c>
      <c r="E32" s="201">
        <f>E29+E30</f>
        <v>703.73199999999997</v>
      </c>
      <c r="F32" s="201">
        <f>F29+F30</f>
        <v>1042.867</v>
      </c>
      <c r="G32" s="236">
        <f>G29+G30</f>
        <v>1042.867</v>
      </c>
      <c r="H32" s="169">
        <f t="shared" si="7"/>
        <v>-0.32519487144573567</v>
      </c>
      <c r="I32" s="170">
        <f t="shared" si="8"/>
        <v>-0.32519487144573567</v>
      </c>
      <c r="M32" s="69"/>
      <c r="N32" s="70"/>
    </row>
    <row r="33" spans="1:14" ht="21.6" customHeight="1">
      <c r="A33" s="66">
        <v>5</v>
      </c>
      <c r="B33" s="67" t="s">
        <v>2</v>
      </c>
      <c r="C33" s="68" t="s">
        <v>23</v>
      </c>
      <c r="D33" s="201">
        <v>1008.665</v>
      </c>
      <c r="E33" s="201">
        <f>+D33</f>
        <v>1008.665</v>
      </c>
      <c r="F33" s="201">
        <v>867.77099999999996</v>
      </c>
      <c r="G33" s="236">
        <f>+F33</f>
        <v>867.77099999999996</v>
      </c>
      <c r="H33" s="169">
        <f t="shared" si="7"/>
        <v>0.16236311192699457</v>
      </c>
      <c r="I33" s="170">
        <f t="shared" si="8"/>
        <v>0.16236311192699457</v>
      </c>
      <c r="M33" s="69"/>
      <c r="N33" s="70"/>
    </row>
    <row r="34" spans="1:14" ht="21.6" customHeight="1">
      <c r="A34" s="66">
        <v>6</v>
      </c>
      <c r="B34" s="67" t="s">
        <v>3</v>
      </c>
      <c r="C34" s="68" t="s">
        <v>23</v>
      </c>
      <c r="D34" s="321">
        <v>305.49400000000003</v>
      </c>
      <c r="E34" s="321">
        <f>+D34</f>
        <v>305.49400000000003</v>
      </c>
      <c r="F34" s="321">
        <v>513.48599999999999</v>
      </c>
      <c r="G34" s="325">
        <f>+F34</f>
        <v>513.48599999999999</v>
      </c>
      <c r="H34" s="323">
        <f t="shared" si="7"/>
        <v>-0.4050587552533077</v>
      </c>
      <c r="I34" s="319">
        <f t="shared" si="8"/>
        <v>-0.4050587552533077</v>
      </c>
      <c r="M34" s="69"/>
      <c r="N34" s="70"/>
    </row>
    <row r="35" spans="1:14" ht="21.6" customHeight="1">
      <c r="A35" s="66">
        <v>7</v>
      </c>
      <c r="B35" s="67" t="s">
        <v>1</v>
      </c>
      <c r="C35" s="68" t="s">
        <v>23</v>
      </c>
      <c r="D35" s="322"/>
      <c r="E35" s="322"/>
      <c r="F35" s="322"/>
      <c r="G35" s="326"/>
      <c r="H35" s="324"/>
      <c r="I35" s="320"/>
    </row>
    <row r="36" spans="1:14" ht="21.6" customHeight="1">
      <c r="A36" s="66">
        <v>8</v>
      </c>
      <c r="B36" s="67" t="s">
        <v>120</v>
      </c>
      <c r="C36" s="68" t="s">
        <v>23</v>
      </c>
      <c r="D36" s="201">
        <v>84.411000000000001</v>
      </c>
      <c r="E36" s="201">
        <f>+D36</f>
        <v>84.411000000000001</v>
      </c>
      <c r="F36" s="201">
        <v>108.199</v>
      </c>
      <c r="G36" s="236">
        <f>+F36</f>
        <v>108.199</v>
      </c>
      <c r="H36" s="169">
        <f t="shared" si="7"/>
        <v>-0.21985415761698349</v>
      </c>
      <c r="I36" s="170">
        <f t="shared" si="8"/>
        <v>-0.21985415761698349</v>
      </c>
    </row>
    <row r="37" spans="1:14" ht="24" customHeight="1">
      <c r="A37" s="66">
        <v>9</v>
      </c>
      <c r="B37" s="67" t="s">
        <v>10</v>
      </c>
      <c r="C37" s="68" t="s">
        <v>23</v>
      </c>
      <c r="D37" s="201">
        <f>SUM(D33:D36)</f>
        <v>1398.5700000000002</v>
      </c>
      <c r="E37" s="201">
        <f>SUM(E33:E36)</f>
        <v>1398.5700000000002</v>
      </c>
      <c r="F37" s="201">
        <f>SUM(F33:F36)</f>
        <v>1489.4560000000001</v>
      </c>
      <c r="G37" s="236">
        <f>SUM(G33:G36)</f>
        <v>1489.4560000000001</v>
      </c>
      <c r="H37" s="169">
        <f t="shared" si="7"/>
        <v>-6.1019593730865469E-2</v>
      </c>
      <c r="I37" s="170">
        <f t="shared" si="8"/>
        <v>-6.1019593730865469E-2</v>
      </c>
      <c r="M37" s="69"/>
      <c r="N37" s="70"/>
    </row>
    <row r="38" spans="1:14" ht="21.6" customHeight="1">
      <c r="A38" s="66">
        <v>10</v>
      </c>
      <c r="B38" s="67" t="s">
        <v>103</v>
      </c>
      <c r="C38" s="68" t="s">
        <v>23</v>
      </c>
      <c r="D38" s="201">
        <v>391.22399999999999</v>
      </c>
      <c r="E38" s="201">
        <f>+D38</f>
        <v>391.22399999999999</v>
      </c>
      <c r="F38" s="201">
        <v>379.55</v>
      </c>
      <c r="G38" s="236">
        <f>+F38</f>
        <v>379.55</v>
      </c>
      <c r="H38" s="169">
        <f t="shared" si="7"/>
        <v>3.0757475958371697E-2</v>
      </c>
      <c r="I38" s="170">
        <f t="shared" si="8"/>
        <v>3.0757475958371697E-2</v>
      </c>
      <c r="M38" s="69"/>
      <c r="N38" s="70"/>
    </row>
    <row r="39" spans="1:14" ht="24" customHeight="1">
      <c r="A39" s="66">
        <v>11</v>
      </c>
      <c r="B39" s="67" t="s">
        <v>11</v>
      </c>
      <c r="C39" s="68" t="s">
        <v>23</v>
      </c>
      <c r="D39" s="201">
        <f>SUM(D37:D38)</f>
        <v>1789.7940000000001</v>
      </c>
      <c r="E39" s="201">
        <f>SUM(E37:E38)</f>
        <v>1789.7940000000001</v>
      </c>
      <c r="F39" s="201">
        <f>SUM(F37:F38)</f>
        <v>1869.0060000000001</v>
      </c>
      <c r="G39" s="236">
        <f>SUM(G37:G38)</f>
        <v>1869.0060000000001</v>
      </c>
      <c r="H39" s="169">
        <f t="shared" si="7"/>
        <v>-4.2381886414489832E-2</v>
      </c>
      <c r="I39" s="170">
        <f t="shared" si="8"/>
        <v>-4.2381886414489832E-2</v>
      </c>
      <c r="M39" s="69"/>
      <c r="N39" s="70"/>
    </row>
    <row r="40" spans="1:14" ht="31.5" customHeight="1" thickBot="1">
      <c r="A40" s="71">
        <v>12</v>
      </c>
      <c r="B40" s="72" t="s">
        <v>12</v>
      </c>
      <c r="C40" s="73" t="s">
        <v>23</v>
      </c>
      <c r="D40" s="202">
        <f>D32+D39</f>
        <v>2493.5259999999998</v>
      </c>
      <c r="E40" s="202">
        <f>E32+E39</f>
        <v>2493.5259999999998</v>
      </c>
      <c r="F40" s="202">
        <f>F32+F39</f>
        <v>2911.873</v>
      </c>
      <c r="G40" s="59">
        <f>G32+G39</f>
        <v>2911.873</v>
      </c>
      <c r="H40" s="171">
        <f t="shared" si="7"/>
        <v>-0.14366938393260978</v>
      </c>
      <c r="I40" s="172">
        <f t="shared" si="8"/>
        <v>-0.14366938393260978</v>
      </c>
    </row>
    <row r="41" spans="1:14">
      <c r="D41" s="143"/>
      <c r="E41" s="143"/>
      <c r="H41" s="143"/>
      <c r="I41" s="143"/>
    </row>
    <row r="43" spans="1:14" ht="12.75" customHeight="1">
      <c r="A43" s="298" t="s">
        <v>234</v>
      </c>
      <c r="B43" s="298"/>
    </row>
    <row r="52" spans="4:6" ht="23.25">
      <c r="D52" s="121">
        <v>1639.71</v>
      </c>
      <c r="E52" s="121">
        <v>5096.3599999999997</v>
      </c>
    </row>
    <row r="57" spans="4:6" ht="26.25">
      <c r="D57" s="85">
        <v>335.74</v>
      </c>
      <c r="E57" s="85">
        <v>335.74</v>
      </c>
      <c r="F57" s="122">
        <f>D40-D52</f>
        <v>853.8159999999998</v>
      </c>
    </row>
    <row r="58" spans="4:6" ht="26.25">
      <c r="D58" s="85">
        <v>346.72</v>
      </c>
      <c r="E58" s="85">
        <v>346.72</v>
      </c>
      <c r="F58" s="122">
        <f>E40-E52</f>
        <v>-2602.8339999999998</v>
      </c>
    </row>
    <row r="59" spans="4:6" ht="26.25">
      <c r="D59" s="85">
        <f>SUM(D57:D58)</f>
        <v>682.46</v>
      </c>
      <c r="E59" s="85">
        <f>SUM(E57:E58)</f>
        <v>682.46</v>
      </c>
    </row>
    <row r="64" spans="4:6" ht="20.100000000000001" customHeight="1">
      <c r="D64" s="123" t="s">
        <v>220</v>
      </c>
      <c r="E64" s="123" t="s">
        <v>221</v>
      </c>
    </row>
    <row r="65" spans="3:6" ht="20.100000000000001" customHeight="1">
      <c r="C65" s="124" t="s">
        <v>222</v>
      </c>
      <c r="D65" s="125">
        <v>153.19999999999999</v>
      </c>
      <c r="E65" s="125">
        <v>171.66</v>
      </c>
      <c r="F65" s="126">
        <f>(D65-E65)/E65</f>
        <v>-0.1075381568216242</v>
      </c>
    </row>
    <row r="66" spans="3:6" ht="20.100000000000001" customHeight="1">
      <c r="C66" s="124" t="s">
        <v>223</v>
      </c>
      <c r="D66" s="125">
        <v>136.37</v>
      </c>
      <c r="E66" s="125">
        <v>136.62</v>
      </c>
      <c r="F66" s="126">
        <f>(D66-E66)/E66</f>
        <v>-1.8298931342409603E-3</v>
      </c>
    </row>
    <row r="67" spans="3:6" ht="20.100000000000001" customHeight="1">
      <c r="C67" s="124"/>
      <c r="D67" s="125">
        <f>SUM(D65:D66)</f>
        <v>289.57</v>
      </c>
      <c r="E67" s="125">
        <f>SUM(E65:E66)</f>
        <v>308.27999999999997</v>
      </c>
      <c r="F67" s="126">
        <f>(D67-E67)/E67</f>
        <v>-6.0691579083949593E-2</v>
      </c>
    </row>
    <row r="68" spans="3:6" ht="20.100000000000001" customHeight="1"/>
  </sheetData>
  <mergeCells count="23">
    <mergeCell ref="A5:I5"/>
    <mergeCell ref="I19:I20"/>
    <mergeCell ref="D34:D35"/>
    <mergeCell ref="E34:E35"/>
    <mergeCell ref="H34:H35"/>
    <mergeCell ref="E19:E20"/>
    <mergeCell ref="I34:I35"/>
    <mergeCell ref="G34:G35"/>
    <mergeCell ref="F19:F20"/>
    <mergeCell ref="G19:G20"/>
    <mergeCell ref="A9:I9"/>
    <mergeCell ref="A7:I7"/>
    <mergeCell ref="F34:F35"/>
    <mergeCell ref="H19:H20"/>
    <mergeCell ref="F11:G11"/>
    <mergeCell ref="F13:G13"/>
    <mergeCell ref="A43:B43"/>
    <mergeCell ref="H11:I11"/>
    <mergeCell ref="H12:H13"/>
    <mergeCell ref="I12:I13"/>
    <mergeCell ref="D13:E13"/>
    <mergeCell ref="D11:E11"/>
    <mergeCell ref="D19:D20"/>
  </mergeCells>
  <phoneticPr fontId="1" type="noConversion"/>
  <printOptions horizontalCentered="1" verticalCentered="1"/>
  <pageMargins left="0.25" right="0.25" top="0.67500000000000004" bottom="0.25" header="0.5" footer="0.5"/>
  <pageSetup scale="56" orientation="landscape" verticalDpi="300" r:id="rId1"/>
  <headerFooter alignWithMargins="0"/>
</worksheet>
</file>

<file path=xl/worksheets/sheet5.xml><?xml version="1.0" encoding="utf-8"?>
<worksheet xmlns="http://schemas.openxmlformats.org/spreadsheetml/2006/main" xmlns:r="http://schemas.openxmlformats.org/officeDocument/2006/relationships">
  <sheetPr>
    <tabColor rgb="FFFFC000"/>
  </sheetPr>
  <dimension ref="A2:R57"/>
  <sheetViews>
    <sheetView view="pageBreakPreview" zoomScale="60" zoomScaleNormal="50" workbookViewId="0">
      <selection activeCell="F25" sqref="F25"/>
    </sheetView>
  </sheetViews>
  <sheetFormatPr defaultRowHeight="12.75"/>
  <cols>
    <col min="1" max="1" width="8" style="60" customWidth="1"/>
    <col min="2" max="2" width="80.140625" style="60" customWidth="1"/>
    <col min="3" max="3" width="23.28515625" style="60" customWidth="1"/>
    <col min="4" max="4" width="22.42578125" style="60" customWidth="1"/>
    <col min="5" max="5" width="23.28515625" style="60" customWidth="1"/>
    <col min="6" max="6" width="23.85546875" style="60" customWidth="1"/>
    <col min="7" max="7" width="23.42578125" style="60" customWidth="1"/>
    <col min="8" max="8" width="19.28515625" style="60" bestFit="1" customWidth="1"/>
    <col min="9" max="9" width="21" style="60" customWidth="1"/>
    <col min="10" max="10" width="10.85546875" style="60" bestFit="1" customWidth="1"/>
    <col min="11" max="11" width="11.85546875" style="60" bestFit="1" customWidth="1"/>
    <col min="12" max="13" width="9.140625" style="60"/>
    <col min="14" max="14" width="27.42578125" style="60" customWidth="1"/>
    <col min="15" max="15" width="24.5703125" style="60" customWidth="1"/>
    <col min="16" max="16" width="33.7109375" style="60" bestFit="1" customWidth="1"/>
    <col min="17" max="17" width="9.140625" style="60"/>
    <col min="18" max="18" width="33.42578125" style="60" customWidth="1"/>
    <col min="19" max="16384" width="9.140625" style="60"/>
  </cols>
  <sheetData>
    <row r="2" spans="1:11" ht="33">
      <c r="I2" s="61" t="s">
        <v>22</v>
      </c>
    </row>
    <row r="5" spans="1:11" ht="30">
      <c r="A5" s="318" t="s">
        <v>0</v>
      </c>
      <c r="B5" s="318"/>
      <c r="C5" s="318"/>
      <c r="D5" s="318"/>
      <c r="E5" s="318"/>
      <c r="F5" s="318"/>
      <c r="G5" s="318"/>
      <c r="H5" s="318"/>
      <c r="I5" s="318"/>
    </row>
    <row r="7" spans="1:11" ht="27.75">
      <c r="A7" s="327" t="s">
        <v>20</v>
      </c>
      <c r="B7" s="327"/>
      <c r="C7" s="327"/>
      <c r="D7" s="327"/>
      <c r="E7" s="327"/>
      <c r="F7" s="327"/>
      <c r="G7" s="327"/>
      <c r="H7" s="327"/>
      <c r="I7" s="327"/>
    </row>
    <row r="9" spans="1:11" ht="27.75">
      <c r="A9" s="327" t="s">
        <v>19</v>
      </c>
      <c r="B9" s="327"/>
      <c r="C9" s="327"/>
      <c r="D9" s="327"/>
      <c r="E9" s="327"/>
      <c r="F9" s="327"/>
      <c r="G9" s="327"/>
      <c r="H9" s="327"/>
      <c r="I9" s="327"/>
    </row>
    <row r="10" spans="1:11" ht="13.5" thickBot="1"/>
    <row r="11" spans="1:11" ht="21.6" customHeight="1">
      <c r="A11" s="62"/>
      <c r="B11" s="63"/>
      <c r="C11" s="63"/>
      <c r="D11" s="312" t="s">
        <v>16</v>
      </c>
      <c r="E11" s="312"/>
      <c r="F11" s="312" t="s">
        <v>84</v>
      </c>
      <c r="G11" s="312"/>
      <c r="H11" s="312" t="s">
        <v>17</v>
      </c>
      <c r="I11" s="313"/>
    </row>
    <row r="12" spans="1:11" ht="21.6" customHeight="1">
      <c r="A12" s="64"/>
      <c r="B12" s="56"/>
      <c r="C12" s="56"/>
      <c r="D12" s="56" t="s">
        <v>14</v>
      </c>
      <c r="E12" s="56" t="s">
        <v>15</v>
      </c>
      <c r="F12" s="56" t="s">
        <v>14</v>
      </c>
      <c r="G12" s="56" t="s">
        <v>15</v>
      </c>
      <c r="H12" s="314" t="s">
        <v>14</v>
      </c>
      <c r="I12" s="315" t="s">
        <v>15</v>
      </c>
    </row>
    <row r="13" spans="1:11" ht="21.6" customHeight="1">
      <c r="A13" s="64" t="s">
        <v>46</v>
      </c>
      <c r="B13" s="65" t="s">
        <v>122</v>
      </c>
      <c r="C13" s="56"/>
      <c r="D13" s="295" t="str">
        <f>+'SHEET-4'!D13:E13</f>
        <v>April, 2020  to June, 2020</v>
      </c>
      <c r="E13" s="295"/>
      <c r="F13" s="295" t="str">
        <f>+'SHEET-4'!F13:G13</f>
        <v>April, 2019  to June, 2019</v>
      </c>
      <c r="G13" s="295"/>
      <c r="H13" s="314"/>
      <c r="I13" s="315"/>
    </row>
    <row r="14" spans="1:11" ht="21.6" customHeight="1">
      <c r="A14" s="66">
        <v>1</v>
      </c>
      <c r="B14" s="67" t="s">
        <v>4</v>
      </c>
      <c r="C14" s="68" t="s">
        <v>13</v>
      </c>
      <c r="D14" s="181">
        <v>532.88250000000005</v>
      </c>
      <c r="E14" s="181">
        <f>+D14</f>
        <v>532.88250000000005</v>
      </c>
      <c r="F14" s="236">
        <v>734.47</v>
      </c>
      <c r="G14" s="236">
        <f>+F14</f>
        <v>734.47</v>
      </c>
      <c r="H14" s="169">
        <f>(D14-F14)/F14</f>
        <v>-0.27446662219015067</v>
      </c>
      <c r="I14" s="170">
        <f>(E14-G14)/G14</f>
        <v>-0.27446662219015067</v>
      </c>
      <c r="J14" s="223"/>
      <c r="K14" s="224"/>
    </row>
    <row r="15" spans="1:11" ht="21.6" customHeight="1">
      <c r="A15" s="66">
        <v>2</v>
      </c>
      <c r="B15" s="67" t="s">
        <v>83</v>
      </c>
      <c r="C15" s="68" t="s">
        <v>13</v>
      </c>
      <c r="D15" s="181">
        <v>0</v>
      </c>
      <c r="E15" s="181">
        <v>0</v>
      </c>
      <c r="F15" s="236">
        <v>0</v>
      </c>
      <c r="G15" s="236">
        <v>0</v>
      </c>
      <c r="H15" s="209" t="e">
        <f t="shared" ref="H15:I25" si="0">(D15-F15)/F15</f>
        <v>#DIV/0!</v>
      </c>
      <c r="I15" s="210" t="e">
        <f t="shared" si="0"/>
        <v>#DIV/0!</v>
      </c>
      <c r="J15" s="223"/>
      <c r="K15" s="223"/>
    </row>
    <row r="16" spans="1:11" ht="21.6" customHeight="1">
      <c r="A16" s="66">
        <v>3</v>
      </c>
      <c r="B16" s="67" t="s">
        <v>7</v>
      </c>
      <c r="C16" s="68" t="s">
        <v>13</v>
      </c>
      <c r="D16" s="181">
        <v>0</v>
      </c>
      <c r="E16" s="181">
        <v>0</v>
      </c>
      <c r="F16" s="236">
        <v>0</v>
      </c>
      <c r="G16" s="236">
        <v>0</v>
      </c>
      <c r="H16" s="169">
        <v>0</v>
      </c>
      <c r="I16" s="170">
        <v>0</v>
      </c>
      <c r="J16" s="223"/>
      <c r="K16" s="223"/>
    </row>
    <row r="17" spans="1:18" ht="24" customHeight="1">
      <c r="A17" s="66">
        <v>4</v>
      </c>
      <c r="B17" s="67" t="s">
        <v>8</v>
      </c>
      <c r="C17" s="68" t="s">
        <v>13</v>
      </c>
      <c r="D17" s="181">
        <f>SUM(D14:D16)</f>
        <v>532.88250000000005</v>
      </c>
      <c r="E17" s="181">
        <f>SUM(E14:E16)</f>
        <v>532.88250000000005</v>
      </c>
      <c r="F17" s="236">
        <f>SUM(F14:F16)</f>
        <v>734.47</v>
      </c>
      <c r="G17" s="236">
        <f>SUM(G14:G16)</f>
        <v>734.47</v>
      </c>
      <c r="H17" s="169">
        <f t="shared" si="0"/>
        <v>-0.27446662219015067</v>
      </c>
      <c r="I17" s="170">
        <f t="shared" si="0"/>
        <v>-0.27446662219015067</v>
      </c>
      <c r="J17" s="223"/>
      <c r="K17" s="223"/>
    </row>
    <row r="18" spans="1:18" ht="21.6" customHeight="1">
      <c r="A18" s="66">
        <v>5</v>
      </c>
      <c r="B18" s="67" t="s">
        <v>2</v>
      </c>
      <c r="C18" s="68" t="s">
        <v>13</v>
      </c>
      <c r="D18" s="181">
        <v>559.32500000000005</v>
      </c>
      <c r="E18" s="181">
        <f>+D18</f>
        <v>559.32500000000005</v>
      </c>
      <c r="F18" s="236">
        <v>499.33</v>
      </c>
      <c r="G18" s="236">
        <f>+F18</f>
        <v>499.33</v>
      </c>
      <c r="H18" s="169">
        <f t="shared" si="0"/>
        <v>0.12015100234313994</v>
      </c>
      <c r="I18" s="170">
        <f t="shared" si="0"/>
        <v>0.12015100234313994</v>
      </c>
      <c r="J18" s="223"/>
      <c r="K18" s="224"/>
      <c r="O18" s="69"/>
      <c r="P18" s="70"/>
    </row>
    <row r="19" spans="1:18" ht="21.6" customHeight="1">
      <c r="A19" s="66">
        <v>6</v>
      </c>
      <c r="B19" s="67" t="s">
        <v>3</v>
      </c>
      <c r="C19" s="68" t="s">
        <v>13</v>
      </c>
      <c r="D19" s="325">
        <v>226.0343</v>
      </c>
      <c r="E19" s="325">
        <f>+D19</f>
        <v>226.0343</v>
      </c>
      <c r="F19" s="325">
        <v>369.45</v>
      </c>
      <c r="G19" s="325">
        <f>+F19</f>
        <v>369.45</v>
      </c>
      <c r="H19" s="328">
        <f t="shared" si="0"/>
        <v>-0.38818703478143185</v>
      </c>
      <c r="I19" s="319">
        <f t="shared" si="0"/>
        <v>-0.38818703478143185</v>
      </c>
      <c r="J19" s="223"/>
      <c r="K19" s="224"/>
      <c r="O19" s="69"/>
      <c r="P19" s="70"/>
    </row>
    <row r="20" spans="1:18" ht="21.6" customHeight="1">
      <c r="A20" s="66">
        <v>7</v>
      </c>
      <c r="B20" s="67" t="s">
        <v>1</v>
      </c>
      <c r="C20" s="68" t="s">
        <v>13</v>
      </c>
      <c r="D20" s="326"/>
      <c r="E20" s="326"/>
      <c r="F20" s="326"/>
      <c r="G20" s="326"/>
      <c r="H20" s="329"/>
      <c r="I20" s="320"/>
      <c r="J20" s="223"/>
      <c r="K20" s="224"/>
      <c r="O20" s="69"/>
      <c r="P20" s="70"/>
    </row>
    <row r="21" spans="1:18" ht="21.6" customHeight="1">
      <c r="A21" s="66">
        <v>8</v>
      </c>
      <c r="B21" s="67" t="s">
        <v>120</v>
      </c>
      <c r="C21" s="68" t="s">
        <v>13</v>
      </c>
      <c r="D21" s="181">
        <v>49.381599999999999</v>
      </c>
      <c r="E21" s="181">
        <f>+D21</f>
        <v>49.381599999999999</v>
      </c>
      <c r="F21" s="236">
        <v>62.23</v>
      </c>
      <c r="G21" s="236">
        <f>+F21</f>
        <v>62.23</v>
      </c>
      <c r="H21" s="169">
        <f t="shared" si="0"/>
        <v>-0.20646633456532218</v>
      </c>
      <c r="I21" s="170">
        <f t="shared" si="0"/>
        <v>-0.20646633456532218</v>
      </c>
      <c r="J21" s="223"/>
      <c r="K21" s="224"/>
    </row>
    <row r="22" spans="1:18" ht="24" customHeight="1">
      <c r="A22" s="66">
        <v>9</v>
      </c>
      <c r="B22" s="67" t="s">
        <v>10</v>
      </c>
      <c r="C22" s="68" t="s">
        <v>13</v>
      </c>
      <c r="D22" s="181">
        <f>SUM(D18:D21)</f>
        <v>834.74090000000012</v>
      </c>
      <c r="E22" s="181">
        <f>SUM(E18:E21)</f>
        <v>834.74090000000012</v>
      </c>
      <c r="F22" s="236">
        <f>SUM(F18:F21)</f>
        <v>931.01</v>
      </c>
      <c r="G22" s="236">
        <f>SUM(G18:G21)</f>
        <v>931.01</v>
      </c>
      <c r="H22" s="169">
        <f t="shared" si="0"/>
        <v>-0.10340286355678227</v>
      </c>
      <c r="I22" s="170">
        <f t="shared" si="0"/>
        <v>-0.10340286355678227</v>
      </c>
      <c r="J22" s="223"/>
      <c r="K22" s="224"/>
      <c r="O22" s="69"/>
      <c r="P22" s="70"/>
    </row>
    <row r="23" spans="1:18" ht="21.6" customHeight="1">
      <c r="A23" s="66">
        <v>10</v>
      </c>
      <c r="B23" s="67" t="s">
        <v>109</v>
      </c>
      <c r="C23" s="68" t="s">
        <v>13</v>
      </c>
      <c r="D23" s="181">
        <v>129.7157</v>
      </c>
      <c r="E23" s="181">
        <f>+D23</f>
        <v>129.7157</v>
      </c>
      <c r="F23" s="236">
        <v>111.64</v>
      </c>
      <c r="G23" s="236">
        <f>+F23</f>
        <v>111.64</v>
      </c>
      <c r="H23" s="169">
        <f t="shared" si="0"/>
        <v>0.16191060551773556</v>
      </c>
      <c r="I23" s="170">
        <f t="shared" si="0"/>
        <v>0.16191060551773556</v>
      </c>
      <c r="J23" s="224"/>
      <c r="K23" s="224"/>
      <c r="O23" s="69"/>
      <c r="P23" s="70"/>
    </row>
    <row r="24" spans="1:18" ht="24" customHeight="1">
      <c r="A24" s="66">
        <v>11</v>
      </c>
      <c r="B24" s="67" t="s">
        <v>11</v>
      </c>
      <c r="C24" s="68" t="s">
        <v>13</v>
      </c>
      <c r="D24" s="181">
        <f>SUM(D22:D23)</f>
        <v>964.45660000000009</v>
      </c>
      <c r="E24" s="181">
        <f>SUM(E22:E23)</f>
        <v>964.45660000000009</v>
      </c>
      <c r="F24" s="236">
        <f>SUM(F22:F23)</f>
        <v>1042.6500000000001</v>
      </c>
      <c r="G24" s="236">
        <f>SUM(G22:G23)</f>
        <v>1042.6500000000001</v>
      </c>
      <c r="H24" s="169">
        <f t="shared" si="0"/>
        <v>-7.499486884381143E-2</v>
      </c>
      <c r="I24" s="170">
        <f t="shared" si="0"/>
        <v>-7.499486884381143E-2</v>
      </c>
      <c r="O24" s="69"/>
      <c r="P24" s="70"/>
    </row>
    <row r="25" spans="1:18" ht="31.5" customHeight="1" thickBot="1">
      <c r="A25" s="71">
        <v>12</v>
      </c>
      <c r="B25" s="72" t="s">
        <v>12</v>
      </c>
      <c r="C25" s="73" t="s">
        <v>13</v>
      </c>
      <c r="D25" s="59">
        <f>D17+D24</f>
        <v>1497.3391000000001</v>
      </c>
      <c r="E25" s="59">
        <f>E17+E24</f>
        <v>1497.3391000000001</v>
      </c>
      <c r="F25" s="59">
        <f>F17+F24</f>
        <v>1777.1200000000001</v>
      </c>
      <c r="G25" s="59">
        <f>G17+G24</f>
        <v>1777.1200000000001</v>
      </c>
      <c r="H25" s="171">
        <f t="shared" si="0"/>
        <v>-0.15743500720266496</v>
      </c>
      <c r="I25" s="172">
        <f t="shared" si="0"/>
        <v>-0.15743500720266496</v>
      </c>
    </row>
    <row r="26" spans="1:18" ht="15" customHeight="1">
      <c r="A26" s="57"/>
      <c r="B26" s="74"/>
      <c r="C26" s="75"/>
      <c r="D26" s="144"/>
      <c r="E26" s="144"/>
      <c r="F26" s="57"/>
      <c r="G26" s="57"/>
      <c r="H26" s="144"/>
      <c r="I26" s="144"/>
    </row>
    <row r="27" spans="1:18" ht="28.5" customHeight="1">
      <c r="A27" s="76" t="s">
        <v>47</v>
      </c>
      <c r="B27" s="77" t="s">
        <v>18</v>
      </c>
      <c r="C27" s="75"/>
      <c r="D27" s="57"/>
      <c r="E27" s="57"/>
      <c r="F27" s="57"/>
      <c r="G27" s="57"/>
      <c r="H27" s="144"/>
      <c r="I27" s="144"/>
    </row>
    <row r="28" spans="1:18" ht="15" customHeight="1" thickBot="1">
      <c r="A28" s="57"/>
      <c r="B28" s="74"/>
      <c r="C28" s="75"/>
      <c r="D28" s="57"/>
      <c r="E28" s="57"/>
      <c r="F28" s="57"/>
      <c r="G28" s="57"/>
      <c r="H28" s="144"/>
      <c r="I28" s="144"/>
    </row>
    <row r="29" spans="1:18" ht="21.6" customHeight="1" thickBot="1">
      <c r="A29" s="78">
        <v>1</v>
      </c>
      <c r="B29" s="79" t="s">
        <v>4</v>
      </c>
      <c r="C29" s="80" t="s">
        <v>21</v>
      </c>
      <c r="D29" s="203">
        <f>D14/'SHEET-4'!D29*1000</f>
        <v>757.22363058664394</v>
      </c>
      <c r="E29" s="58">
        <f>E14/'SHEET-4'!E29*1000</f>
        <v>757.22363058664394</v>
      </c>
      <c r="F29" s="58">
        <f>F14/'SHEET-4'!F29*1000</f>
        <v>704.27964448007276</v>
      </c>
      <c r="G29" s="58">
        <f>G14/'SHEET-4'!G29*1000</f>
        <v>704.27964448007276</v>
      </c>
      <c r="H29" s="198">
        <f>(D29-F29)/F29</f>
        <v>7.5174664668402461E-2</v>
      </c>
      <c r="I29" s="199">
        <f>(E29-G29)/G29</f>
        <v>7.5174664668402461E-2</v>
      </c>
      <c r="N29" s="81">
        <f>(D14/'SHEET-4'!D29)*1000</f>
        <v>757.22363058664394</v>
      </c>
      <c r="O29" s="81">
        <f>(E14/'SHEET-4'!E29)*1000</f>
        <v>757.22363058664394</v>
      </c>
      <c r="P29" s="81">
        <f>(F14/'SHEET-4'!F29)*1000</f>
        <v>704.27964448007276</v>
      </c>
      <c r="Q29" s="81">
        <f>(G14/'SHEET-4'!G29)*1000</f>
        <v>704.27964448007276</v>
      </c>
      <c r="R29" s="82"/>
    </row>
    <row r="30" spans="1:18" ht="21.6" customHeight="1">
      <c r="A30" s="66">
        <v>2</v>
      </c>
      <c r="B30" s="67" t="s">
        <v>83</v>
      </c>
      <c r="C30" s="83" t="s">
        <v>21</v>
      </c>
      <c r="D30" s="157">
        <v>0</v>
      </c>
      <c r="E30" s="181">
        <v>0</v>
      </c>
      <c r="F30" s="58">
        <v>0</v>
      </c>
      <c r="G30" s="32">
        <f t="shared" ref="G30:G31" si="1">F30</f>
        <v>0</v>
      </c>
      <c r="H30" s="209" t="e">
        <f t="shared" ref="H30:I40" si="2">(D30-F30)/F30</f>
        <v>#DIV/0!</v>
      </c>
      <c r="I30" s="210" t="e">
        <f t="shared" si="2"/>
        <v>#DIV/0!</v>
      </c>
      <c r="N30" s="81" t="e">
        <f>(D15/'SHEET-4'!D30)*1000</f>
        <v>#DIV/0!</v>
      </c>
      <c r="O30" s="81" t="e">
        <f>(E15/'SHEET-4'!E30)*1000</f>
        <v>#DIV/0!</v>
      </c>
      <c r="P30" s="81" t="e">
        <f>(F15/'SHEET-4'!F30)*1000</f>
        <v>#DIV/0!</v>
      </c>
      <c r="R30" s="82"/>
    </row>
    <row r="31" spans="1:18" ht="21.6" customHeight="1">
      <c r="A31" s="66">
        <v>3</v>
      </c>
      <c r="B31" s="67" t="s">
        <v>7</v>
      </c>
      <c r="C31" s="83" t="s">
        <v>21</v>
      </c>
      <c r="D31" s="157">
        <v>0</v>
      </c>
      <c r="E31" s="181">
        <v>0</v>
      </c>
      <c r="F31" s="32">
        <v>0</v>
      </c>
      <c r="G31" s="32">
        <f t="shared" si="1"/>
        <v>0</v>
      </c>
      <c r="H31" s="169">
        <v>0</v>
      </c>
      <c r="I31" s="170">
        <v>0</v>
      </c>
      <c r="N31" s="81" t="e">
        <f>(D16/'SHEET-4'!D31)*1000</f>
        <v>#DIV/0!</v>
      </c>
      <c r="O31" s="81" t="e">
        <f>(E16/'SHEET-4'!E31)*1000</f>
        <v>#DIV/0!</v>
      </c>
      <c r="P31" s="81" t="e">
        <f>(F16/'SHEET-4'!F31)*1000</f>
        <v>#DIV/0!</v>
      </c>
      <c r="R31" s="82"/>
    </row>
    <row r="32" spans="1:18" ht="24" customHeight="1">
      <c r="A32" s="66">
        <v>4</v>
      </c>
      <c r="B32" s="67" t="s">
        <v>8</v>
      </c>
      <c r="C32" s="83" t="s">
        <v>21</v>
      </c>
      <c r="D32" s="157">
        <f>D17/'SHEET-4'!D32*1000</f>
        <v>757.22363058664394</v>
      </c>
      <c r="E32" s="157">
        <f>E17/'SHEET-4'!E32*1000</f>
        <v>757.22363058664394</v>
      </c>
      <c r="F32" s="157">
        <f>F17/'SHEET-4'!F32*1000</f>
        <v>704.27964448007276</v>
      </c>
      <c r="G32" s="157">
        <f>G17/'SHEET-4'!G32*1000</f>
        <v>704.27964448007276</v>
      </c>
      <c r="H32" s="169">
        <f t="shared" si="2"/>
        <v>7.5174664668402461E-2</v>
      </c>
      <c r="I32" s="170">
        <f t="shared" si="2"/>
        <v>7.5174664668402461E-2</v>
      </c>
      <c r="N32" s="81">
        <f>(D17/'SHEET-4'!D32)*1000</f>
        <v>757.22363058664394</v>
      </c>
      <c r="O32" s="81">
        <f>(E17/'SHEET-4'!E32)*1000</f>
        <v>757.22363058664394</v>
      </c>
      <c r="P32" s="81">
        <f>(F17/'SHEET-4'!F32)*1000</f>
        <v>704.27964448007276</v>
      </c>
      <c r="R32" s="82"/>
    </row>
    <row r="33" spans="1:18" ht="21.6" customHeight="1">
      <c r="A33" s="66">
        <v>5</v>
      </c>
      <c r="B33" s="67" t="s">
        <v>2</v>
      </c>
      <c r="C33" s="83" t="s">
        <v>21</v>
      </c>
      <c r="D33" s="157">
        <f>D18/'SHEET-4'!D33*1000</f>
        <v>554.5200834766747</v>
      </c>
      <c r="E33" s="181">
        <f>E18/'SHEET-4'!E33*1000</f>
        <v>554.5200834766747</v>
      </c>
      <c r="F33" s="32">
        <f>F18/'SHEET-4'!F33*1000</f>
        <v>575.41678622585914</v>
      </c>
      <c r="G33" s="32">
        <f>G18/'SHEET-4'!G33*1000</f>
        <v>575.41678622585914</v>
      </c>
      <c r="H33" s="169">
        <f t="shared" si="2"/>
        <v>-3.6315768412397677E-2</v>
      </c>
      <c r="I33" s="170">
        <f t="shared" si="2"/>
        <v>-3.6315768412397677E-2</v>
      </c>
      <c r="N33" s="81">
        <f>(D18/'SHEET-4'!D33)*1000</f>
        <v>554.5200834766747</v>
      </c>
      <c r="O33" s="81">
        <f>(E18/'SHEET-4'!E33)*1000</f>
        <v>554.5200834766747</v>
      </c>
      <c r="P33" s="81">
        <f>(F18/'SHEET-4'!F33)*1000</f>
        <v>575.41678622585914</v>
      </c>
      <c r="R33" s="82"/>
    </row>
    <row r="34" spans="1:18" ht="21.6" customHeight="1">
      <c r="A34" s="66">
        <v>6</v>
      </c>
      <c r="B34" s="67" t="s">
        <v>3</v>
      </c>
      <c r="C34" s="83" t="s">
        <v>21</v>
      </c>
      <c r="D34" s="330">
        <f>D19/'SHEET-4'!D34*1000</f>
        <v>739.89767393140278</v>
      </c>
      <c r="E34" s="331">
        <f>E19/'SHEET-4'!E34*1000</f>
        <v>739.89767393140278</v>
      </c>
      <c r="F34" s="331">
        <f>F19/'SHEET-4'!F34:F35*1000</f>
        <v>719.4938128790269</v>
      </c>
      <c r="G34" s="331">
        <f>F34</f>
        <v>719.4938128790269</v>
      </c>
      <c r="H34" s="332">
        <f t="shared" si="2"/>
        <v>2.8358633093355737E-2</v>
      </c>
      <c r="I34" s="333">
        <f t="shared" si="2"/>
        <v>2.8358633093355737E-2</v>
      </c>
      <c r="N34" s="81">
        <f>(D19/'SHEET-4'!D34)*1000</f>
        <v>739.89767393140278</v>
      </c>
      <c r="O34" s="81">
        <f>(E19/'SHEET-4'!E34)*1000</f>
        <v>739.89767393140278</v>
      </c>
      <c r="P34" s="81">
        <f>(F19/'SHEET-4'!F34)*1000</f>
        <v>719.4938128790269</v>
      </c>
      <c r="R34" s="82"/>
    </row>
    <row r="35" spans="1:18" ht="21.6" customHeight="1">
      <c r="A35" s="66">
        <v>7</v>
      </c>
      <c r="B35" s="67" t="s">
        <v>1</v>
      </c>
      <c r="C35" s="83" t="s">
        <v>21</v>
      </c>
      <c r="D35" s="330"/>
      <c r="E35" s="331"/>
      <c r="F35" s="331"/>
      <c r="G35" s="331"/>
      <c r="H35" s="332"/>
      <c r="I35" s="333"/>
      <c r="N35" s="81" t="e">
        <f>(D20/'SHEET-4'!D35)*1000</f>
        <v>#DIV/0!</v>
      </c>
      <c r="O35" s="81" t="e">
        <f>(E20/'SHEET-4'!E35)*1000</f>
        <v>#DIV/0!</v>
      </c>
      <c r="P35" s="81" t="e">
        <f>(F20/'SHEET-4'!F35)*1000</f>
        <v>#DIV/0!</v>
      </c>
      <c r="R35" s="82"/>
    </row>
    <row r="36" spans="1:18" ht="21.6" customHeight="1">
      <c r="A36" s="66">
        <v>8</v>
      </c>
      <c r="B36" s="67" t="s">
        <v>120</v>
      </c>
      <c r="C36" s="83" t="s">
        <v>21</v>
      </c>
      <c r="D36" s="157">
        <f>D21/'SHEET-4'!D36*1000</f>
        <v>585.01380151875935</v>
      </c>
      <c r="E36" s="181">
        <f>E21/'SHEET-4'!E36*1000</f>
        <v>585.01380151875935</v>
      </c>
      <c r="F36" s="32">
        <f>F21/'SHEET-4'!F36*1000</f>
        <v>575.14394772594937</v>
      </c>
      <c r="G36" s="32">
        <f>F36</f>
        <v>575.14394772594937</v>
      </c>
      <c r="H36" s="169">
        <f t="shared" si="2"/>
        <v>1.7160667050108415E-2</v>
      </c>
      <c r="I36" s="170">
        <f t="shared" si="2"/>
        <v>1.7160667050108415E-2</v>
      </c>
      <c r="N36" s="81">
        <f>(D21/'SHEET-4'!D36)*1000</f>
        <v>585.01380151875935</v>
      </c>
      <c r="O36" s="81">
        <f>(E21/'SHEET-4'!E36)*1000</f>
        <v>585.01380151875935</v>
      </c>
      <c r="P36" s="81">
        <f>(F21/'SHEET-4'!F36)*1000</f>
        <v>575.14394772594937</v>
      </c>
      <c r="R36" s="82"/>
    </row>
    <row r="37" spans="1:18" ht="24" customHeight="1">
      <c r="A37" s="66">
        <v>9</v>
      </c>
      <c r="B37" s="67" t="s">
        <v>10</v>
      </c>
      <c r="C37" s="83" t="s">
        <v>21</v>
      </c>
      <c r="D37" s="157">
        <f>D22/'SHEET-4'!D37*1000</f>
        <v>596.85314285305697</v>
      </c>
      <c r="E37" s="181">
        <f>E22/'SHEET-4'!E37*1000</f>
        <v>596.85314285305697</v>
      </c>
      <c r="F37" s="32">
        <f>F22/'SHEET-4'!F37*1000</f>
        <v>625.06713860630987</v>
      </c>
      <c r="G37" s="32">
        <f t="shared" ref="G37:G40" si="3">F37</f>
        <v>625.06713860630987</v>
      </c>
      <c r="H37" s="169">
        <f t="shared" si="2"/>
        <v>-4.5137544450282015E-2</v>
      </c>
      <c r="I37" s="170">
        <f t="shared" si="2"/>
        <v>-4.5137544450282015E-2</v>
      </c>
      <c r="N37" s="81">
        <f>(D22/'SHEET-4'!D37)*1000</f>
        <v>596.85314285305697</v>
      </c>
      <c r="O37" s="81">
        <f>(E22/'SHEET-4'!E37)*1000</f>
        <v>596.85314285305697</v>
      </c>
      <c r="P37" s="81">
        <f>(F22/'SHEET-4'!F37)*1000</f>
        <v>625.06713860630987</v>
      </c>
      <c r="R37" s="82"/>
    </row>
    <row r="38" spans="1:18" ht="21.6" customHeight="1">
      <c r="A38" s="66">
        <v>10</v>
      </c>
      <c r="B38" s="67" t="s">
        <v>5</v>
      </c>
      <c r="C38" s="83" t="s">
        <v>21</v>
      </c>
      <c r="D38" s="157">
        <f>D23/'SHEET-4'!D38*1000</f>
        <v>331.56375886959898</v>
      </c>
      <c r="E38" s="181">
        <f>E23/'SHEET-4'!E38*1000</f>
        <v>331.56375886959898</v>
      </c>
      <c r="F38" s="217">
        <f>F23/'SHEET-4'!F38*1000</f>
        <v>294.13779475694901</v>
      </c>
      <c r="G38" s="32">
        <f t="shared" si="3"/>
        <v>294.13779475694901</v>
      </c>
      <c r="H38" s="169">
        <f t="shared" si="2"/>
        <v>0.12723956179645557</v>
      </c>
      <c r="I38" s="170">
        <f t="shared" si="2"/>
        <v>0.12723956179645557</v>
      </c>
      <c r="N38" s="81">
        <f>(D23/'SHEET-4'!D38)*1000</f>
        <v>331.56375886959898</v>
      </c>
      <c r="O38" s="81">
        <f>(E23/'SHEET-4'!E38)*1000</f>
        <v>331.56375886959898</v>
      </c>
      <c r="P38" s="81">
        <f>(F23/'SHEET-4'!F38)*1000</f>
        <v>294.13779475694901</v>
      </c>
      <c r="R38" s="82"/>
    </row>
    <row r="39" spans="1:18" ht="24" customHeight="1">
      <c r="A39" s="66">
        <v>11</v>
      </c>
      <c r="B39" s="67" t="s">
        <v>11</v>
      </c>
      <c r="C39" s="83" t="s">
        <v>21</v>
      </c>
      <c r="D39" s="157">
        <f>D24/'SHEET-4'!D39*1000</f>
        <v>538.86458441586012</v>
      </c>
      <c r="E39" s="181">
        <f>E24/'SHEET-4'!E39*1000</f>
        <v>538.86458441586012</v>
      </c>
      <c r="F39" s="32">
        <f>F24/'SHEET-4'!F39*1000</f>
        <v>557.86337764565758</v>
      </c>
      <c r="G39" s="32">
        <f t="shared" si="3"/>
        <v>557.86337764565758</v>
      </c>
      <c r="H39" s="169">
        <f t="shared" si="2"/>
        <v>-3.4056354998562154E-2</v>
      </c>
      <c r="I39" s="170">
        <f t="shared" si="2"/>
        <v>-3.4056354998562154E-2</v>
      </c>
      <c r="N39" s="81">
        <f>(D24/'SHEET-4'!D39)*1000</f>
        <v>538.86458441586012</v>
      </c>
      <c r="O39" s="81">
        <f>(E24/'SHEET-4'!E39)*1000</f>
        <v>538.86458441586012</v>
      </c>
      <c r="P39" s="81">
        <f>(F24/'SHEET-4'!F39)*1000</f>
        <v>557.86337764565758</v>
      </c>
      <c r="R39" s="82"/>
    </row>
    <row r="40" spans="1:18" ht="31.5" customHeight="1" thickBot="1">
      <c r="A40" s="71">
        <v>12</v>
      </c>
      <c r="B40" s="72" t="s">
        <v>12</v>
      </c>
      <c r="C40" s="84" t="s">
        <v>21</v>
      </c>
      <c r="D40" s="204">
        <f>D25/'SHEET-4'!D40*1000</f>
        <v>600.49067064069129</v>
      </c>
      <c r="E40" s="59">
        <f>E25/'SHEET-4'!E40*1000</f>
        <v>600.49067064069129</v>
      </c>
      <c r="F40" s="59">
        <f>F25/'SHEET-4'!F40*1000</f>
        <v>610.30134212584142</v>
      </c>
      <c r="G40" s="59">
        <f t="shared" si="3"/>
        <v>610.30134212584142</v>
      </c>
      <c r="H40" s="171">
        <f t="shared" si="2"/>
        <v>-1.6075126839762394E-2</v>
      </c>
      <c r="I40" s="172">
        <f t="shared" si="2"/>
        <v>-1.6075126839762394E-2</v>
      </c>
      <c r="N40" s="81">
        <f>(D25/'SHEET-4'!D40)*1000</f>
        <v>600.49067064069129</v>
      </c>
      <c r="O40" s="81">
        <f>(E25/'SHEET-4'!E40)*1000</f>
        <v>600.49067064069129</v>
      </c>
      <c r="P40" s="81">
        <f>(F25/'SHEET-4'!F40)*1000</f>
        <v>610.30134212584142</v>
      </c>
      <c r="R40" s="82"/>
    </row>
    <row r="41" spans="1:18" ht="23.25">
      <c r="P41" s="82"/>
    </row>
    <row r="42" spans="1:18" ht="23.25">
      <c r="P42" s="82"/>
    </row>
    <row r="43" spans="1:18" ht="12.75" customHeight="1">
      <c r="A43" s="298" t="s">
        <v>234</v>
      </c>
      <c r="B43" s="298"/>
      <c r="P43" s="82"/>
    </row>
    <row r="44" spans="1:18" ht="23.25">
      <c r="P44" s="82"/>
    </row>
    <row r="49" spans="4:6" ht="26.25">
      <c r="D49" s="85"/>
    </row>
    <row r="50" spans="4:6" ht="26.25">
      <c r="D50" s="85"/>
    </row>
    <row r="51" spans="4:6" ht="26.25">
      <c r="D51" s="86"/>
    </row>
    <row r="55" spans="4:6" ht="23.25">
      <c r="F55" s="70"/>
    </row>
    <row r="56" spans="4:6" ht="23.25">
      <c r="F56" s="70"/>
    </row>
    <row r="57" spans="4:6" ht="23.25">
      <c r="F57" s="70"/>
    </row>
  </sheetData>
  <mergeCells count="23">
    <mergeCell ref="A5:I5"/>
    <mergeCell ref="A7:I7"/>
    <mergeCell ref="A9:I9"/>
    <mergeCell ref="D11:E11"/>
    <mergeCell ref="F11:G11"/>
    <mergeCell ref="H11:I11"/>
    <mergeCell ref="H34:H35"/>
    <mergeCell ref="I34:I35"/>
    <mergeCell ref="H12:H13"/>
    <mergeCell ref="I12:I13"/>
    <mergeCell ref="D13:E13"/>
    <mergeCell ref="F13:G13"/>
    <mergeCell ref="D19:D20"/>
    <mergeCell ref="E19:E20"/>
    <mergeCell ref="F19:F20"/>
    <mergeCell ref="G19:G20"/>
    <mergeCell ref="H19:H20"/>
    <mergeCell ref="I19:I20"/>
    <mergeCell ref="A43:B43"/>
    <mergeCell ref="D34:D35"/>
    <mergeCell ref="E34:E35"/>
    <mergeCell ref="F34:F35"/>
    <mergeCell ref="G34:G35"/>
  </mergeCells>
  <printOptions horizontalCentered="1" verticalCentered="1"/>
  <pageMargins left="0.25" right="0.25" top="0.25" bottom="0.25" header="0.5" footer="0.5"/>
  <pageSetup paperSize="9" scale="58" orientation="landscape" verticalDpi="300" r:id="rId1"/>
  <headerFooter alignWithMargins="0"/>
</worksheet>
</file>

<file path=xl/worksheets/sheet6.xml><?xml version="1.0" encoding="utf-8"?>
<worksheet xmlns="http://schemas.openxmlformats.org/spreadsheetml/2006/main" xmlns:r="http://schemas.openxmlformats.org/officeDocument/2006/relationships">
  <sheetPr>
    <tabColor theme="6" tint="-0.249977111117893"/>
  </sheetPr>
  <dimension ref="A2:P76"/>
  <sheetViews>
    <sheetView view="pageBreakPreview" zoomScale="60" zoomScaleNormal="60" workbookViewId="0">
      <selection activeCell="D14" sqref="D14:E40"/>
    </sheetView>
  </sheetViews>
  <sheetFormatPr defaultRowHeight="12.75"/>
  <cols>
    <col min="1" max="1" width="8" customWidth="1"/>
    <col min="2" max="2" width="65.85546875" customWidth="1"/>
    <col min="3" max="3" width="22" customWidth="1"/>
    <col min="4" max="4" width="24.7109375" customWidth="1"/>
    <col min="5" max="5" width="25.5703125" customWidth="1"/>
    <col min="6" max="6" width="24.140625" customWidth="1"/>
    <col min="7" max="7" width="25.5703125" customWidth="1"/>
    <col min="8" max="9" width="21.85546875" bestFit="1" customWidth="1"/>
    <col min="14" max="14" width="39.42578125" customWidth="1"/>
  </cols>
  <sheetData>
    <row r="2" spans="1:10" ht="30">
      <c r="I2" s="50" t="s">
        <v>227</v>
      </c>
    </row>
    <row r="5" spans="1:10" ht="30">
      <c r="A5" s="345" t="s">
        <v>0</v>
      </c>
      <c r="B5" s="345"/>
      <c r="C5" s="345"/>
      <c r="D5" s="345"/>
      <c r="E5" s="345"/>
      <c r="F5" s="345"/>
      <c r="G5" s="345"/>
      <c r="H5" s="345"/>
      <c r="I5" s="345"/>
      <c r="J5" s="5"/>
    </row>
    <row r="6" spans="1:10" ht="8.25" customHeight="1">
      <c r="A6" s="5"/>
      <c r="B6" s="5"/>
      <c r="C6" s="5"/>
      <c r="D6" s="5"/>
      <c r="E6" s="5"/>
      <c r="F6" s="5"/>
      <c r="G6" s="5"/>
      <c r="H6" s="5"/>
      <c r="I6" s="5"/>
      <c r="J6" s="5"/>
    </row>
    <row r="7" spans="1:10" ht="30">
      <c r="A7" s="347" t="s">
        <v>20</v>
      </c>
      <c r="B7" s="347"/>
      <c r="C7" s="347"/>
      <c r="D7" s="347"/>
      <c r="E7" s="347"/>
      <c r="F7" s="347"/>
      <c r="G7" s="347"/>
      <c r="H7" s="347"/>
      <c r="I7" s="347"/>
      <c r="J7" s="5"/>
    </row>
    <row r="8" spans="1:10" ht="8.25" customHeight="1">
      <c r="A8" s="5"/>
      <c r="B8" s="5"/>
      <c r="C8" s="5"/>
      <c r="D8" s="5"/>
      <c r="E8" s="5"/>
      <c r="F8" s="5"/>
      <c r="G8" s="5"/>
      <c r="H8" s="5"/>
      <c r="I8" s="5"/>
      <c r="J8" s="5"/>
    </row>
    <row r="9" spans="1:10" ht="27.75">
      <c r="A9" s="346" t="s">
        <v>41</v>
      </c>
      <c r="B9" s="346"/>
      <c r="C9" s="346"/>
      <c r="D9" s="346"/>
      <c r="E9" s="346"/>
      <c r="F9" s="346"/>
      <c r="G9" s="346"/>
      <c r="H9" s="346"/>
      <c r="I9" s="346"/>
      <c r="J9" s="5"/>
    </row>
    <row r="10" spans="1:10" ht="13.5" thickBot="1">
      <c r="A10" s="5"/>
      <c r="B10" s="5"/>
      <c r="C10" s="5"/>
      <c r="D10" s="5"/>
      <c r="E10" s="5"/>
      <c r="F10" s="5"/>
      <c r="G10" s="5"/>
      <c r="H10" s="5"/>
      <c r="I10" s="5"/>
      <c r="J10" s="5"/>
    </row>
    <row r="11" spans="1:10" ht="18">
      <c r="A11" s="12"/>
      <c r="B11" s="52"/>
      <c r="C11" s="52"/>
      <c r="D11" s="340" t="s">
        <v>16</v>
      </c>
      <c r="E11" s="340"/>
      <c r="F11" s="340" t="s">
        <v>67</v>
      </c>
      <c r="G11" s="340"/>
      <c r="H11" s="340" t="s">
        <v>17</v>
      </c>
      <c r="I11" s="348"/>
      <c r="J11" s="5"/>
    </row>
    <row r="12" spans="1:10" ht="18">
      <c r="A12" s="13"/>
      <c r="B12" s="53"/>
      <c r="C12" s="53"/>
      <c r="D12" s="53" t="s">
        <v>14</v>
      </c>
      <c r="E12" s="53" t="s">
        <v>15</v>
      </c>
      <c r="F12" s="53" t="s">
        <v>14</v>
      </c>
      <c r="G12" s="53" t="s">
        <v>15</v>
      </c>
      <c r="H12" s="336" t="s">
        <v>14</v>
      </c>
      <c r="I12" s="338" t="s">
        <v>15</v>
      </c>
      <c r="J12" s="5"/>
    </row>
    <row r="13" spans="1:10" ht="27" customHeight="1" thickBot="1">
      <c r="A13" s="15" t="s">
        <v>39</v>
      </c>
      <c r="B13" s="16" t="s">
        <v>40</v>
      </c>
      <c r="C13" s="1"/>
      <c r="D13" s="295" t="str">
        <f>+'SHEET-5'!D13:E13</f>
        <v>April, 2020  to June, 2020</v>
      </c>
      <c r="E13" s="295"/>
      <c r="F13" s="295" t="str">
        <f>+'SHEET-5'!F13:G13</f>
        <v>April, 2019  to June, 2019</v>
      </c>
      <c r="G13" s="295"/>
      <c r="H13" s="337"/>
      <c r="I13" s="339"/>
      <c r="J13" s="5"/>
    </row>
    <row r="14" spans="1:10" ht="23.25">
      <c r="A14" s="129">
        <v>1</v>
      </c>
      <c r="B14" s="130" t="s">
        <v>4</v>
      </c>
      <c r="C14" s="131" t="s">
        <v>36</v>
      </c>
      <c r="D14" s="230">
        <v>84.879059688381403</v>
      </c>
      <c r="E14" s="240">
        <f t="shared" ref="E14:E19" si="0">D14</f>
        <v>84.879059688381403</v>
      </c>
      <c r="F14" s="230">
        <v>87.27</v>
      </c>
      <c r="G14" s="234">
        <f t="shared" ref="G14:G19" si="1">F14</f>
        <v>87.27</v>
      </c>
      <c r="H14" s="153">
        <f>(D14-F14)/F14</f>
        <v>-2.7397047228355596E-2</v>
      </c>
      <c r="I14" s="154">
        <f>(E14-G14)/G14</f>
        <v>-2.7397047228355596E-2</v>
      </c>
      <c r="J14" s="5"/>
    </row>
    <row r="15" spans="1:10" ht="23.25">
      <c r="A15" s="13">
        <v>2</v>
      </c>
      <c r="B15" s="14" t="s">
        <v>83</v>
      </c>
      <c r="C15" s="27" t="s">
        <v>36</v>
      </c>
      <c r="D15" s="241">
        <v>0</v>
      </c>
      <c r="E15" s="240">
        <f t="shared" si="0"/>
        <v>0</v>
      </c>
      <c r="F15" s="235">
        <v>0</v>
      </c>
      <c r="G15" s="234">
        <f t="shared" si="1"/>
        <v>0</v>
      </c>
      <c r="H15" s="211" t="e">
        <f t="shared" ref="H15:H18" si="2">(D15-F15)/F15</f>
        <v>#DIV/0!</v>
      </c>
      <c r="I15" s="212" t="e">
        <f t="shared" ref="I15:I25" si="3">(E15-G15)/G15</f>
        <v>#DIV/0!</v>
      </c>
      <c r="J15" s="5"/>
    </row>
    <row r="16" spans="1:10" ht="23.25">
      <c r="A16" s="13">
        <v>3</v>
      </c>
      <c r="B16" s="14" t="s">
        <v>7</v>
      </c>
      <c r="C16" s="27" t="s">
        <v>36</v>
      </c>
      <c r="D16" s="241">
        <v>0</v>
      </c>
      <c r="E16" s="240">
        <f t="shared" si="0"/>
        <v>0</v>
      </c>
      <c r="F16" s="235">
        <v>0</v>
      </c>
      <c r="G16" s="234">
        <f t="shared" si="1"/>
        <v>0</v>
      </c>
      <c r="H16" s="153">
        <v>0</v>
      </c>
      <c r="I16" s="150">
        <v>0</v>
      </c>
      <c r="J16" s="5"/>
    </row>
    <row r="17" spans="1:16" ht="23.25">
      <c r="A17" s="13">
        <v>4</v>
      </c>
      <c r="B17" s="14" t="s">
        <v>8</v>
      </c>
      <c r="C17" s="27" t="s">
        <v>36</v>
      </c>
      <c r="D17" s="241">
        <f>SUM(D14:D16)</f>
        <v>84.879059688381403</v>
      </c>
      <c r="E17" s="240">
        <f t="shared" si="0"/>
        <v>84.879059688381403</v>
      </c>
      <c r="F17" s="235">
        <v>81.98985779101902</v>
      </c>
      <c r="G17" s="234">
        <f t="shared" si="1"/>
        <v>81.98985779101902</v>
      </c>
      <c r="H17" s="153">
        <f t="shared" si="2"/>
        <v>3.5238527974113157E-2</v>
      </c>
      <c r="I17" s="150">
        <f t="shared" si="3"/>
        <v>3.5238527974113157E-2</v>
      </c>
      <c r="J17" s="5"/>
    </row>
    <row r="18" spans="1:16" ht="23.25">
      <c r="A18" s="13">
        <v>5</v>
      </c>
      <c r="B18" s="14" t="s">
        <v>2</v>
      </c>
      <c r="C18" s="27" t="s">
        <v>36</v>
      </c>
      <c r="D18" s="231">
        <v>17.985913367312843</v>
      </c>
      <c r="E18" s="240">
        <f t="shared" si="0"/>
        <v>17.985913367312843</v>
      </c>
      <c r="F18" s="231">
        <v>19.324843226904427</v>
      </c>
      <c r="G18" s="234">
        <f t="shared" si="1"/>
        <v>19.324843226904427</v>
      </c>
      <c r="H18" s="153">
        <f t="shared" si="2"/>
        <v>-6.928541897444733E-2</v>
      </c>
      <c r="I18" s="150">
        <f t="shared" si="3"/>
        <v>-6.928541897444733E-2</v>
      </c>
      <c r="J18" s="5"/>
    </row>
    <row r="19" spans="1:16" ht="18" customHeight="1">
      <c r="A19" s="13">
        <v>6</v>
      </c>
      <c r="B19" s="14" t="s">
        <v>3</v>
      </c>
      <c r="C19" s="27" t="s">
        <v>36</v>
      </c>
      <c r="D19" s="330">
        <v>84.00339193415239</v>
      </c>
      <c r="E19" s="331">
        <f t="shared" si="0"/>
        <v>84.00339193415239</v>
      </c>
      <c r="F19" s="330">
        <v>77.821006125542141</v>
      </c>
      <c r="G19" s="331">
        <f t="shared" si="1"/>
        <v>77.821006125542141</v>
      </c>
      <c r="H19" s="335">
        <f t="shared" ref="H19" si="4">(D19-F19)/F19</f>
        <v>7.9443663303924925E-2</v>
      </c>
      <c r="I19" s="342">
        <f t="shared" si="3"/>
        <v>7.9443663303924925E-2</v>
      </c>
      <c r="J19" s="5"/>
    </row>
    <row r="20" spans="1:16" ht="18" customHeight="1">
      <c r="A20" s="13">
        <v>7</v>
      </c>
      <c r="B20" s="14" t="s">
        <v>1</v>
      </c>
      <c r="C20" s="27" t="s">
        <v>36</v>
      </c>
      <c r="D20" s="330"/>
      <c r="E20" s="331"/>
      <c r="F20" s="330"/>
      <c r="G20" s="331"/>
      <c r="H20" s="335"/>
      <c r="I20" s="342"/>
      <c r="J20" s="5"/>
      <c r="P20" s="2"/>
    </row>
    <row r="21" spans="1:16" ht="23.25">
      <c r="A21" s="13">
        <v>8</v>
      </c>
      <c r="B21" s="14" t="s">
        <v>9</v>
      </c>
      <c r="C21" s="27" t="s">
        <v>36</v>
      </c>
      <c r="D21" s="231">
        <v>3.6705097673380322</v>
      </c>
      <c r="E21" s="240">
        <f>D21</f>
        <v>3.6705097673380322</v>
      </c>
      <c r="F21" s="231">
        <v>3.3603429519154506</v>
      </c>
      <c r="G21" s="234">
        <f>F21</f>
        <v>3.3603429519154506</v>
      </c>
      <c r="H21" s="153">
        <f t="shared" ref="H21:H25" si="5">(D21-F21)/F21</f>
        <v>9.2302131020817815E-2</v>
      </c>
      <c r="I21" s="150">
        <f t="shared" si="3"/>
        <v>9.2302131020817815E-2</v>
      </c>
      <c r="J21" s="5"/>
    </row>
    <row r="22" spans="1:16" ht="23.25">
      <c r="A22" s="13">
        <v>9</v>
      </c>
      <c r="B22" s="14" t="s">
        <v>10</v>
      </c>
      <c r="C22" s="27" t="s">
        <v>36</v>
      </c>
      <c r="D22" s="241">
        <v>38.443958297495193</v>
      </c>
      <c r="E22" s="240">
        <f>D22</f>
        <v>38.443958297495193</v>
      </c>
      <c r="F22" s="235">
        <v>38.89</v>
      </c>
      <c r="G22" s="234">
        <f>F22</f>
        <v>38.89</v>
      </c>
      <c r="H22" s="153">
        <f t="shared" si="5"/>
        <v>-1.146931608394979E-2</v>
      </c>
      <c r="I22" s="150">
        <f t="shared" si="3"/>
        <v>-1.146931608394979E-2</v>
      </c>
      <c r="J22" s="5"/>
    </row>
    <row r="23" spans="1:16" ht="23.25">
      <c r="A23" s="13">
        <v>10</v>
      </c>
      <c r="B23" s="14" t="s">
        <v>5</v>
      </c>
      <c r="C23" s="27" t="s">
        <v>36</v>
      </c>
      <c r="D23" s="231">
        <v>25.896768871101678</v>
      </c>
      <c r="E23" s="240">
        <f>D23</f>
        <v>25.896768871101678</v>
      </c>
      <c r="F23" s="231">
        <v>23.77</v>
      </c>
      <c r="G23" s="234">
        <f>F23</f>
        <v>23.77</v>
      </c>
      <c r="H23" s="153">
        <f t="shared" si="5"/>
        <v>8.9472817463259496E-2</v>
      </c>
      <c r="I23" s="150">
        <f t="shared" si="3"/>
        <v>8.9472817463259496E-2</v>
      </c>
      <c r="J23" s="5"/>
    </row>
    <row r="24" spans="1:16" ht="23.25">
      <c r="A24" s="13">
        <v>11</v>
      </c>
      <c r="B24" s="14" t="s">
        <v>11</v>
      </c>
      <c r="C24" s="27" t="s">
        <v>36</v>
      </c>
      <c r="D24" s="241">
        <v>36.155668734107508</v>
      </c>
      <c r="E24" s="240">
        <f>D24</f>
        <v>36.155668734107508</v>
      </c>
      <c r="F24" s="235">
        <v>35.96</v>
      </c>
      <c r="G24" s="234">
        <f>F24</f>
        <v>35.96</v>
      </c>
      <c r="H24" s="153">
        <f t="shared" si="5"/>
        <v>5.4412884901976289E-3</v>
      </c>
      <c r="I24" s="150">
        <f t="shared" si="3"/>
        <v>5.4412884901976289E-3</v>
      </c>
      <c r="J24" s="5"/>
    </row>
    <row r="25" spans="1:16" ht="24" thickBot="1">
      <c r="A25" s="15">
        <v>12</v>
      </c>
      <c r="B25" s="16" t="s">
        <v>12</v>
      </c>
      <c r="C25" s="28" t="s">
        <v>36</v>
      </c>
      <c r="D25" s="229">
        <v>60.277589060921741</v>
      </c>
      <c r="E25" s="240">
        <f>D25</f>
        <v>60.277589060921741</v>
      </c>
      <c r="F25" s="229">
        <v>61</v>
      </c>
      <c r="G25" s="234">
        <f>F25</f>
        <v>61</v>
      </c>
      <c r="H25" s="153">
        <f t="shared" si="5"/>
        <v>-1.1842802279971454E-2</v>
      </c>
      <c r="I25" s="149">
        <f t="shared" si="3"/>
        <v>-1.1842802279971454E-2</v>
      </c>
      <c r="J25" s="5"/>
    </row>
    <row r="26" spans="1:16" ht="8.25" customHeight="1">
      <c r="A26" s="6"/>
      <c r="B26" s="7"/>
      <c r="C26" s="8"/>
      <c r="D26" s="242"/>
      <c r="E26" s="242"/>
      <c r="F26" s="138"/>
      <c r="G26" s="138"/>
      <c r="H26" s="10"/>
      <c r="I26" s="11"/>
      <c r="J26" s="5"/>
    </row>
    <row r="27" spans="1:16" ht="27" customHeight="1">
      <c r="A27" s="3" t="s">
        <v>6</v>
      </c>
      <c r="B27" s="9" t="s">
        <v>104</v>
      </c>
      <c r="C27" s="8"/>
      <c r="D27" s="242"/>
      <c r="E27" s="242"/>
      <c r="F27" s="138"/>
      <c r="G27" s="138"/>
      <c r="H27" s="10"/>
      <c r="I27" s="11"/>
      <c r="J27" s="5"/>
    </row>
    <row r="28" spans="1:16" ht="9" customHeight="1" thickBot="1">
      <c r="A28" s="6"/>
      <c r="B28" s="7"/>
      <c r="C28" s="8"/>
      <c r="D28" s="242"/>
      <c r="E28" s="242"/>
      <c r="F28" s="138"/>
      <c r="G28" s="138"/>
      <c r="H28" s="10"/>
      <c r="I28" s="152"/>
      <c r="J28" s="5"/>
    </row>
    <row r="29" spans="1:16" ht="23.25">
      <c r="A29" s="12">
        <v>1</v>
      </c>
      <c r="B29" s="17" t="s">
        <v>4</v>
      </c>
      <c r="C29" s="4" t="s">
        <v>36</v>
      </c>
      <c r="D29" s="228">
        <v>419.93796526757887</v>
      </c>
      <c r="E29" s="240">
        <f t="shared" ref="E29:E34" si="6">D29</f>
        <v>419.93796526757887</v>
      </c>
      <c r="F29" s="228">
        <v>417.27</v>
      </c>
      <c r="G29" s="238">
        <f t="shared" ref="G29:G34" si="7">F29</f>
        <v>417.27</v>
      </c>
      <c r="H29" s="146">
        <f>(D29-F29)/F29</f>
        <v>6.3938583353198002E-3</v>
      </c>
      <c r="I29" s="147">
        <f>(E29-G29)/G29</f>
        <v>6.3938583353198002E-3</v>
      </c>
      <c r="J29" s="5"/>
    </row>
    <row r="30" spans="1:16" ht="23.25">
      <c r="A30" s="13">
        <v>2</v>
      </c>
      <c r="B30" s="14" t="s">
        <v>83</v>
      </c>
      <c r="C30" s="27" t="s">
        <v>36</v>
      </c>
      <c r="D30" s="241">
        <v>0</v>
      </c>
      <c r="E30" s="240">
        <f t="shared" si="6"/>
        <v>0</v>
      </c>
      <c r="F30" s="235">
        <v>0</v>
      </c>
      <c r="G30" s="238">
        <f t="shared" si="7"/>
        <v>0</v>
      </c>
      <c r="H30" s="208" t="e">
        <f t="shared" ref="H30:H40" si="8">(D30-F30)/F30</f>
        <v>#DIV/0!</v>
      </c>
      <c r="I30" s="212" t="e">
        <f t="shared" ref="I30:I40" si="9">(E30-G30)/G30</f>
        <v>#DIV/0!</v>
      </c>
      <c r="J30" s="5"/>
    </row>
    <row r="31" spans="1:16" ht="23.25">
      <c r="A31" s="13">
        <v>3</v>
      </c>
      <c r="B31" s="14" t="s">
        <v>7</v>
      </c>
      <c r="C31" s="27" t="s">
        <v>36</v>
      </c>
      <c r="D31" s="241">
        <v>0</v>
      </c>
      <c r="E31" s="240">
        <f t="shared" si="6"/>
        <v>0</v>
      </c>
      <c r="F31" s="235">
        <v>0</v>
      </c>
      <c r="G31" s="238">
        <f t="shared" si="7"/>
        <v>0</v>
      </c>
      <c r="H31" s="151">
        <v>0</v>
      </c>
      <c r="I31" s="150">
        <v>0</v>
      </c>
      <c r="J31" s="5"/>
    </row>
    <row r="32" spans="1:16" ht="23.25">
      <c r="A32" s="13">
        <v>4</v>
      </c>
      <c r="B32" s="14" t="s">
        <v>8</v>
      </c>
      <c r="C32" s="27" t="s">
        <v>36</v>
      </c>
      <c r="D32" s="241">
        <f>SUM(D29:D31)</f>
        <v>419.93796526757887</v>
      </c>
      <c r="E32" s="240">
        <f t="shared" si="6"/>
        <v>419.93796526757887</v>
      </c>
      <c r="F32" s="235">
        <v>417.27</v>
      </c>
      <c r="G32" s="238">
        <f t="shared" si="7"/>
        <v>417.27</v>
      </c>
      <c r="H32" s="151">
        <f t="shared" si="8"/>
        <v>6.3938583353198002E-3</v>
      </c>
      <c r="I32" s="150">
        <f t="shared" si="9"/>
        <v>6.3938583353198002E-3</v>
      </c>
      <c r="J32" s="5"/>
    </row>
    <row r="33" spans="1:10" ht="23.25">
      <c r="A33" s="13">
        <v>5</v>
      </c>
      <c r="B33" s="14" t="s">
        <v>2</v>
      </c>
      <c r="C33" s="27" t="s">
        <v>36</v>
      </c>
      <c r="D33" s="241">
        <v>362.10438285690537</v>
      </c>
      <c r="E33" s="240">
        <f t="shared" si="6"/>
        <v>362.10438285690537</v>
      </c>
      <c r="F33" s="235">
        <v>392.97</v>
      </c>
      <c r="G33" s="238">
        <f t="shared" si="7"/>
        <v>392.97</v>
      </c>
      <c r="H33" s="151">
        <f t="shared" si="8"/>
        <v>-7.8544461773404212E-2</v>
      </c>
      <c r="I33" s="150">
        <f t="shared" si="9"/>
        <v>-7.8544461773404212E-2</v>
      </c>
      <c r="J33" s="5"/>
    </row>
    <row r="34" spans="1:10" ht="18" customHeight="1">
      <c r="A34" s="13">
        <v>6</v>
      </c>
      <c r="B34" s="14" t="s">
        <v>3</v>
      </c>
      <c r="C34" s="27" t="s">
        <v>36</v>
      </c>
      <c r="D34" s="343">
        <v>465.83322313198909</v>
      </c>
      <c r="E34" s="331">
        <f t="shared" si="6"/>
        <v>465.83322313198909</v>
      </c>
      <c r="F34" s="227">
        <v>473.1</v>
      </c>
      <c r="G34" s="331">
        <f t="shared" si="7"/>
        <v>473.1</v>
      </c>
      <c r="H34" s="335">
        <f t="shared" si="8"/>
        <v>-1.5359917286009165E-2</v>
      </c>
      <c r="I34" s="342">
        <f t="shared" si="9"/>
        <v>-1.5359917286009165E-2</v>
      </c>
      <c r="J34" s="5"/>
    </row>
    <row r="35" spans="1:10" ht="18" customHeight="1">
      <c r="A35" s="13">
        <v>7</v>
      </c>
      <c r="B35" s="14" t="s">
        <v>1</v>
      </c>
      <c r="C35" s="27" t="s">
        <v>36</v>
      </c>
      <c r="D35" s="344"/>
      <c r="E35" s="331"/>
      <c r="F35" s="230"/>
      <c r="G35" s="331"/>
      <c r="H35" s="335"/>
      <c r="I35" s="342"/>
      <c r="J35" s="5"/>
    </row>
    <row r="36" spans="1:10" ht="23.25">
      <c r="A36" s="13">
        <v>8</v>
      </c>
      <c r="B36" s="14" t="s">
        <v>9</v>
      </c>
      <c r="C36" s="27" t="s">
        <v>36</v>
      </c>
      <c r="D36" s="241">
        <v>352.27269629738822</v>
      </c>
      <c r="E36" s="240">
        <f>D36</f>
        <v>352.27269629738822</v>
      </c>
      <c r="F36" s="235">
        <v>362.62</v>
      </c>
      <c r="G36" s="238">
        <f>F36</f>
        <v>362.62</v>
      </c>
      <c r="H36" s="151">
        <f t="shared" si="8"/>
        <v>-2.8534840060150522E-2</v>
      </c>
      <c r="I36" s="150">
        <f t="shared" si="9"/>
        <v>-2.8534840060150522E-2</v>
      </c>
      <c r="J36" s="5"/>
    </row>
    <row r="37" spans="1:10" ht="23.25">
      <c r="A37" s="13">
        <v>9</v>
      </c>
      <c r="B37" s="14" t="s">
        <v>10</v>
      </c>
      <c r="C37" s="27" t="s">
        <v>36</v>
      </c>
      <c r="D37" s="241">
        <v>395.13594081888567</v>
      </c>
      <c r="E37" s="240">
        <f>D37</f>
        <v>395.13594081888567</v>
      </c>
      <c r="F37" s="235">
        <v>419.19</v>
      </c>
      <c r="G37" s="238">
        <f>F37</f>
        <v>419.19</v>
      </c>
      <c r="H37" s="151">
        <f t="shared" si="8"/>
        <v>-5.7382235218193002E-2</v>
      </c>
      <c r="I37" s="150">
        <f t="shared" si="9"/>
        <v>-5.7382235218193002E-2</v>
      </c>
      <c r="J37" s="5"/>
    </row>
    <row r="38" spans="1:10" ht="23.25">
      <c r="A38" s="13">
        <v>10</v>
      </c>
      <c r="B38" s="14" t="s">
        <v>224</v>
      </c>
      <c r="C38" s="27" t="s">
        <v>36</v>
      </c>
      <c r="D38" s="241">
        <v>95.160171793897845</v>
      </c>
      <c r="E38" s="240">
        <f>D38</f>
        <v>95.160171793897845</v>
      </c>
      <c r="F38" s="235">
        <v>88.46</v>
      </c>
      <c r="G38" s="238">
        <f>F38</f>
        <v>88.46</v>
      </c>
      <c r="H38" s="151">
        <f t="shared" si="8"/>
        <v>7.5742389711709837E-2</v>
      </c>
      <c r="I38" s="150">
        <f t="shared" si="9"/>
        <v>7.5742389711709837E-2</v>
      </c>
      <c r="J38" s="5"/>
    </row>
    <row r="39" spans="1:10" ht="23.25">
      <c r="A39" s="13">
        <v>11</v>
      </c>
      <c r="B39" s="14" t="s">
        <v>11</v>
      </c>
      <c r="C39" s="27" t="s">
        <v>36</v>
      </c>
      <c r="D39" s="241">
        <v>340.4279581622169</v>
      </c>
      <c r="E39" s="240">
        <f>D39</f>
        <v>340.4279581622169</v>
      </c>
      <c r="F39" s="235">
        <v>355.24</v>
      </c>
      <c r="G39" s="238">
        <f>F39</f>
        <v>355.24</v>
      </c>
      <c r="H39" s="151">
        <f t="shared" si="8"/>
        <v>-4.1695872755835806E-2</v>
      </c>
      <c r="I39" s="150">
        <f t="shared" si="9"/>
        <v>-4.1695872755835806E-2</v>
      </c>
      <c r="J39" s="5"/>
    </row>
    <row r="40" spans="1:10" ht="24" thickBot="1">
      <c r="A40" s="15"/>
      <c r="B40" s="16" t="s">
        <v>12</v>
      </c>
      <c r="C40" s="28" t="s">
        <v>36</v>
      </c>
      <c r="D40" s="229">
        <v>379.79168098643339</v>
      </c>
      <c r="E40" s="240">
        <f>D40</f>
        <v>379.79168098643339</v>
      </c>
      <c r="F40" s="229">
        <v>385.52</v>
      </c>
      <c r="G40" s="238">
        <f>F40</f>
        <v>385.52</v>
      </c>
      <c r="H40" s="148">
        <f t="shared" si="8"/>
        <v>-1.4858681815642745E-2</v>
      </c>
      <c r="I40" s="149">
        <f t="shared" si="9"/>
        <v>-1.4858681815642745E-2</v>
      </c>
      <c r="J40" s="5"/>
    </row>
    <row r="41" spans="1:10" ht="15.75" customHeight="1">
      <c r="A41" s="6"/>
      <c r="B41" s="7"/>
      <c r="C41" s="8"/>
      <c r="D41" s="24"/>
      <c r="E41" s="24"/>
      <c r="F41" s="24"/>
      <c r="G41" s="24"/>
      <c r="H41" s="10"/>
      <c r="I41" s="11"/>
      <c r="J41" s="5"/>
    </row>
    <row r="42" spans="1:10" ht="20.25">
      <c r="A42" s="3" t="s">
        <v>46</v>
      </c>
      <c r="B42" s="9" t="s">
        <v>37</v>
      </c>
      <c r="C42" s="8"/>
      <c r="D42" s="24"/>
      <c r="E42" s="24"/>
      <c r="F42" s="24"/>
      <c r="G42" s="24"/>
      <c r="H42" s="10"/>
      <c r="I42" s="11"/>
      <c r="J42" s="5"/>
    </row>
    <row r="43" spans="1:10" ht="12" customHeight="1" thickBot="1">
      <c r="A43" s="6"/>
      <c r="B43" s="7"/>
      <c r="C43" s="8"/>
      <c r="D43" s="24"/>
      <c r="E43" s="24"/>
      <c r="F43" s="24"/>
      <c r="G43" s="24"/>
      <c r="H43" s="10"/>
      <c r="I43" s="11"/>
      <c r="J43" s="5"/>
    </row>
    <row r="44" spans="1:10" ht="23.25">
      <c r="A44" s="12">
        <v>1</v>
      </c>
      <c r="B44" s="17" t="s">
        <v>4</v>
      </c>
      <c r="C44" s="4" t="s">
        <v>38</v>
      </c>
      <c r="D44" s="47">
        <f>'SHEET-4'!D29/'SHEET-4'!D14*10^6</f>
        <v>297058.67454622203</v>
      </c>
      <c r="E44" s="47">
        <f>'SHEET-4'!E29/'SHEET-4'!E14*10^6</f>
        <v>297058.67454622203</v>
      </c>
      <c r="F44" s="47">
        <f>'SHEET-4'!F29/'SHEET-4'!F14*10^6</f>
        <v>478160.0183402109</v>
      </c>
      <c r="G44" s="47">
        <f>'SHEET-4'!G29/'SHEET-4'!G14*10^6</f>
        <v>478160.0183402109</v>
      </c>
      <c r="H44" s="146">
        <f>(D44-F44)/F44</f>
        <v>-0.37874631263113107</v>
      </c>
      <c r="I44" s="147">
        <f>(E44-G44)/G44</f>
        <v>-0.37874631263113107</v>
      </c>
      <c r="J44" s="5"/>
    </row>
    <row r="45" spans="1:10" ht="23.25">
      <c r="A45" s="13">
        <v>2</v>
      </c>
      <c r="B45" s="14" t="s">
        <v>83</v>
      </c>
      <c r="C45" s="27" t="s">
        <v>38</v>
      </c>
      <c r="D45" s="182">
        <v>0</v>
      </c>
      <c r="E45" s="186">
        <v>0</v>
      </c>
      <c r="F45" s="48">
        <v>0</v>
      </c>
      <c r="G45" s="48">
        <v>0</v>
      </c>
      <c r="H45" s="208" t="e">
        <f t="shared" ref="H45:H55" si="10">(D45-F45)/F45</f>
        <v>#DIV/0!</v>
      </c>
      <c r="I45" s="212" t="e">
        <f t="shared" ref="I45:I54" si="11">(E45-G45)/G45</f>
        <v>#DIV/0!</v>
      </c>
      <c r="J45" s="5"/>
    </row>
    <row r="46" spans="1:10" ht="23.25">
      <c r="A46" s="13">
        <v>3</v>
      </c>
      <c r="B46" s="14" t="s">
        <v>7</v>
      </c>
      <c r="C46" s="27" t="s">
        <v>38</v>
      </c>
      <c r="D46" s="142">
        <v>0</v>
      </c>
      <c r="E46" s="140">
        <f t="shared" ref="E46" si="12">D46</f>
        <v>0</v>
      </c>
      <c r="F46" s="48">
        <v>0</v>
      </c>
      <c r="G46" s="48">
        <v>0</v>
      </c>
      <c r="H46" s="54">
        <v>0</v>
      </c>
      <c r="I46" s="95">
        <v>0</v>
      </c>
      <c r="J46" s="5"/>
    </row>
    <row r="47" spans="1:10" ht="23.25">
      <c r="A47" s="13">
        <v>4</v>
      </c>
      <c r="B47" s="14" t="s">
        <v>8</v>
      </c>
      <c r="C47" s="27" t="s">
        <v>38</v>
      </c>
      <c r="D47" s="141">
        <f>'SHEET-4'!D32/'SHEET-4'!D17*10^6</f>
        <v>297058.67454622203</v>
      </c>
      <c r="E47" s="140">
        <f>D47</f>
        <v>297058.67454622203</v>
      </c>
      <c r="F47" s="48">
        <f>'SHEET-4'!F32/'SHEET-4'!F17*10^6</f>
        <v>478160.0183402109</v>
      </c>
      <c r="G47" s="48">
        <f>'SHEET-4'!G32/'SHEET-4'!G17*10^6</f>
        <v>478160.0183402109</v>
      </c>
      <c r="H47" s="54">
        <f t="shared" si="10"/>
        <v>-0.37874631263113107</v>
      </c>
      <c r="I47" s="95">
        <f t="shared" si="11"/>
        <v>-0.37874631263113107</v>
      </c>
      <c r="J47" s="5"/>
    </row>
    <row r="48" spans="1:10" ht="23.25">
      <c r="A48" s="13">
        <v>5</v>
      </c>
      <c r="B48" s="14" t="s">
        <v>2</v>
      </c>
      <c r="C48" s="27" t="s">
        <v>38</v>
      </c>
      <c r="D48" s="141">
        <f>'SHEET-4'!D33/'SHEET-4'!D18*10^6</f>
        <v>372.91225480917115</v>
      </c>
      <c r="E48" s="140">
        <f>D48</f>
        <v>372.91225480917115</v>
      </c>
      <c r="F48" s="48">
        <f>'SHEET-4'!F33/'SHEET-4'!F18*10^6</f>
        <v>327.41294007252526</v>
      </c>
      <c r="G48" s="48">
        <f t="shared" ref="G48" si="13">F48</f>
        <v>327.41294007252526</v>
      </c>
      <c r="H48" s="54">
        <f t="shared" si="10"/>
        <v>0.13896614692921827</v>
      </c>
      <c r="I48" s="95">
        <f t="shared" si="11"/>
        <v>0.13896614692921827</v>
      </c>
      <c r="J48" s="5"/>
    </row>
    <row r="49" spans="1:10" ht="18" customHeight="1">
      <c r="A49" s="13">
        <v>6</v>
      </c>
      <c r="B49" s="14" t="s">
        <v>3</v>
      </c>
      <c r="C49" s="27" t="s">
        <v>38</v>
      </c>
      <c r="D49" s="341">
        <f>'SHEET-4'!D34/'SHEET-4'!D19*10^6</f>
        <v>832.86486604380059</v>
      </c>
      <c r="E49" s="334">
        <f>'SHEET-4'!E34/'SHEET-4'!E19*10^6</f>
        <v>832.86486604380059</v>
      </c>
      <c r="F49" s="334">
        <f>'SHEET-4'!F34/'SHEET-4'!F19*10^6</f>
        <v>1482.0503939735042</v>
      </c>
      <c r="G49" s="334">
        <f>F49</f>
        <v>1482.0503939735042</v>
      </c>
      <c r="H49" s="335">
        <f t="shared" si="10"/>
        <v>-0.4380320200780633</v>
      </c>
      <c r="I49" s="342">
        <f t="shared" si="11"/>
        <v>-0.4380320200780633</v>
      </c>
      <c r="J49" s="5"/>
    </row>
    <row r="50" spans="1:10" ht="18" customHeight="1">
      <c r="A50" s="13">
        <v>7</v>
      </c>
      <c r="B50" s="14" t="s">
        <v>1</v>
      </c>
      <c r="C50" s="27" t="s">
        <v>38</v>
      </c>
      <c r="D50" s="341"/>
      <c r="E50" s="334"/>
      <c r="F50" s="334"/>
      <c r="G50" s="334"/>
      <c r="H50" s="335"/>
      <c r="I50" s="342"/>
      <c r="J50" s="5"/>
    </row>
    <row r="51" spans="1:10" ht="23.25">
      <c r="A51" s="13">
        <v>8</v>
      </c>
      <c r="B51" s="14" t="s">
        <v>9</v>
      </c>
      <c r="C51" s="27" t="s">
        <v>38</v>
      </c>
      <c r="D51" s="141">
        <f>'SHEET-4'!D36/'SHEET-4'!D21*10^6</f>
        <v>3485.8971711748914</v>
      </c>
      <c r="E51" s="139">
        <f>'SHEET-4'!E36/'SHEET-4'!E21*10^6</f>
        <v>3485.8971711748914</v>
      </c>
      <c r="F51" s="48">
        <f>'SHEET-4'!F36/'SHEET-4'!F21*10^6</f>
        <v>3484.7821185867497</v>
      </c>
      <c r="G51" s="48">
        <f>F51</f>
        <v>3484.7821185867497</v>
      </c>
      <c r="H51" s="54">
        <f t="shared" si="10"/>
        <v>3.1997770597890017E-4</v>
      </c>
      <c r="I51" s="95">
        <f t="shared" si="11"/>
        <v>3.1997770597890017E-4</v>
      </c>
      <c r="J51" s="5"/>
    </row>
    <row r="52" spans="1:10" ht="23.25">
      <c r="A52" s="13">
        <v>9</v>
      </c>
      <c r="B52" s="14" t="s">
        <v>10</v>
      </c>
      <c r="C52" s="27" t="s">
        <v>38</v>
      </c>
      <c r="D52" s="141">
        <f>'SHEET-4'!D37/'SHEET-4'!D22*10^6</f>
        <v>451.75696723932657</v>
      </c>
      <c r="E52" s="140">
        <f t="shared" ref="E52:E55" si="14">D52</f>
        <v>451.75696723932657</v>
      </c>
      <c r="F52" s="48">
        <f>'SHEET-4'!F37/'SHEET-4'!F22*10^6</f>
        <v>491.90959032413821</v>
      </c>
      <c r="G52" s="48">
        <f t="shared" ref="G52:G55" si="15">F52</f>
        <v>491.90959032413821</v>
      </c>
      <c r="H52" s="54">
        <f t="shared" si="10"/>
        <v>-8.1626022087419606E-2</v>
      </c>
      <c r="I52" s="95">
        <f t="shared" si="11"/>
        <v>-8.1626022087419606E-2</v>
      </c>
      <c r="J52" s="5"/>
    </row>
    <row r="53" spans="1:10" ht="23.25">
      <c r="A53" s="13">
        <v>10</v>
      </c>
      <c r="B53" s="14" t="s">
        <v>5</v>
      </c>
      <c r="C53" s="27" t="s">
        <v>38</v>
      </c>
      <c r="D53" s="141">
        <f>'SHEET-4'!D38/'SHEET-4'!D23*10^6</f>
        <v>2147.1756931790737</v>
      </c>
      <c r="E53" s="140">
        <f t="shared" si="14"/>
        <v>2147.1756931790737</v>
      </c>
      <c r="F53" s="48">
        <f>'SHEET-4'!F38/'SHEET-4'!F23*10^6</f>
        <v>2240.3697451214184</v>
      </c>
      <c r="G53" s="48">
        <f t="shared" si="15"/>
        <v>2240.3697451214184</v>
      </c>
      <c r="H53" s="54">
        <f t="shared" si="10"/>
        <v>-4.1597621171809734E-2</v>
      </c>
      <c r="I53" s="95">
        <f t="shared" si="11"/>
        <v>-4.1597621171809734E-2</v>
      </c>
      <c r="J53" s="5"/>
    </row>
    <row r="54" spans="1:10" ht="23.25">
      <c r="A54" s="13">
        <v>11</v>
      </c>
      <c r="B54" s="14" t="s">
        <v>11</v>
      </c>
      <c r="C54" s="27" t="s">
        <v>38</v>
      </c>
      <c r="D54" s="141">
        <f>'SHEET-4'!D39/'SHEET-4'!D24*10^6</f>
        <v>545.9935022345602</v>
      </c>
      <c r="E54" s="140">
        <f t="shared" si="14"/>
        <v>545.9935022345602</v>
      </c>
      <c r="F54" s="48">
        <f>'SHEET-4'!F39/'SHEET-4'!F24*10^6</f>
        <v>584.5539389238487</v>
      </c>
      <c r="G54" s="48">
        <f t="shared" si="15"/>
        <v>584.5539389238487</v>
      </c>
      <c r="H54" s="54">
        <f t="shared" si="10"/>
        <v>-6.5965574982314631E-2</v>
      </c>
      <c r="I54" s="95">
        <f t="shared" si="11"/>
        <v>-6.5965574982314631E-2</v>
      </c>
      <c r="J54" s="5"/>
    </row>
    <row r="55" spans="1:10" ht="24" thickBot="1">
      <c r="A55" s="15"/>
      <c r="B55" s="16" t="s">
        <v>12</v>
      </c>
      <c r="C55" s="28" t="s">
        <v>38</v>
      </c>
      <c r="D55" s="127">
        <f>'SHEET-4'!D40/'SHEET-4'!D25*10^6</f>
        <v>760.12424022662958</v>
      </c>
      <c r="E55" s="23">
        <f t="shared" si="14"/>
        <v>760.12424022662958</v>
      </c>
      <c r="F55" s="128">
        <f>'SHEET-4'!F40/'SHEET-4'!F25*10^6</f>
        <v>910.10223156673499</v>
      </c>
      <c r="G55" s="128">
        <f t="shared" si="15"/>
        <v>910.10223156673499</v>
      </c>
      <c r="H55" s="148">
        <f t="shared" si="10"/>
        <v>-0.16479246631657993</v>
      </c>
      <c r="I55" s="149">
        <f>(E55-G55)/G55</f>
        <v>-0.16479246631657993</v>
      </c>
      <c r="J55" s="5"/>
    </row>
    <row r="56" spans="1:10" ht="23.25">
      <c r="A56" s="8"/>
      <c r="B56" s="8"/>
      <c r="C56" s="8"/>
      <c r="D56" s="26"/>
      <c r="E56" s="26"/>
      <c r="F56" s="26"/>
      <c r="G56" s="49"/>
      <c r="H56" s="8"/>
      <c r="I56" s="8"/>
      <c r="J56" s="5"/>
    </row>
    <row r="57" spans="1:10">
      <c r="A57" s="5"/>
      <c r="B57" s="5"/>
      <c r="C57" s="5"/>
      <c r="D57" s="5"/>
      <c r="E57" s="5"/>
      <c r="F57" s="5"/>
      <c r="G57" s="5"/>
      <c r="H57" s="5"/>
      <c r="I57" s="5"/>
      <c r="J57" s="5"/>
    </row>
    <row r="58" spans="1:10" ht="12.75" customHeight="1">
      <c r="A58" s="298" t="s">
        <v>234</v>
      </c>
      <c r="B58" s="298"/>
      <c r="C58" s="5"/>
      <c r="D58" s="5"/>
      <c r="E58" s="5"/>
      <c r="F58" s="5"/>
      <c r="G58" s="5"/>
      <c r="H58" s="5"/>
      <c r="I58" s="5"/>
      <c r="J58" s="5"/>
    </row>
    <row r="59" spans="1:10">
      <c r="A59" s="5"/>
      <c r="B59" s="5"/>
      <c r="C59" s="5"/>
      <c r="D59" s="5"/>
      <c r="E59" s="5"/>
      <c r="F59" s="5"/>
      <c r="G59" s="5"/>
      <c r="H59" s="5"/>
      <c r="I59" s="5"/>
      <c r="J59" s="5"/>
    </row>
    <row r="60" spans="1:10">
      <c r="A60" s="5"/>
      <c r="B60" s="5"/>
      <c r="C60" s="5"/>
      <c r="D60" s="5"/>
      <c r="E60" s="5"/>
      <c r="F60" s="5"/>
      <c r="G60" s="5"/>
      <c r="H60" s="5"/>
      <c r="I60" s="5"/>
      <c r="J60" s="5"/>
    </row>
    <row r="61" spans="1:10" ht="26.25">
      <c r="A61" s="5"/>
      <c r="B61" s="5"/>
      <c r="C61" s="5"/>
      <c r="D61" s="19"/>
      <c r="E61" s="5"/>
      <c r="F61" s="5"/>
      <c r="G61" s="5"/>
      <c r="H61" s="5"/>
      <c r="I61" s="5"/>
      <c r="J61" s="5"/>
    </row>
    <row r="62" spans="1:10">
      <c r="A62" s="5"/>
      <c r="B62" s="5"/>
      <c r="C62" s="5"/>
      <c r="D62" s="45"/>
      <c r="E62" s="5"/>
      <c r="F62" s="5"/>
      <c r="G62" s="5"/>
      <c r="H62" s="5"/>
      <c r="I62" s="5"/>
      <c r="J62" s="5"/>
    </row>
    <row r="63" spans="1:10" ht="24" thickBot="1">
      <c r="A63" s="5"/>
      <c r="B63" s="9"/>
      <c r="C63" s="5"/>
      <c r="D63" s="5"/>
      <c r="E63" s="5"/>
      <c r="F63" s="18"/>
      <c r="G63" s="5"/>
      <c r="H63" s="5"/>
      <c r="I63" s="5"/>
      <c r="J63" s="5"/>
    </row>
    <row r="64" spans="1:10" ht="23.25">
      <c r="A64" s="12"/>
      <c r="B64" s="17"/>
      <c r="C64" s="4"/>
      <c r="D64" s="29"/>
      <c r="E64" s="29"/>
      <c r="F64" s="29"/>
      <c r="G64" s="29"/>
      <c r="H64" s="5"/>
      <c r="I64" s="5"/>
      <c r="J64" s="5"/>
    </row>
    <row r="65" spans="1:10" ht="23.25">
      <c r="A65" s="13"/>
      <c r="B65" s="14"/>
      <c r="C65" s="27"/>
      <c r="D65" s="29"/>
      <c r="E65" s="29"/>
      <c r="F65" s="29"/>
      <c r="G65" s="29"/>
      <c r="H65" s="5"/>
      <c r="I65" s="5"/>
      <c r="J65" s="5"/>
    </row>
    <row r="66" spans="1:10" ht="23.25">
      <c r="A66" s="13"/>
      <c r="B66" s="14"/>
      <c r="C66" s="27"/>
      <c r="D66" s="29"/>
      <c r="E66" s="29"/>
      <c r="F66" s="29"/>
      <c r="G66" s="29"/>
      <c r="H66" s="5"/>
      <c r="I66" s="5"/>
      <c r="J66" s="5"/>
    </row>
    <row r="67" spans="1:10" ht="23.25">
      <c r="A67" s="13"/>
      <c r="B67" s="14"/>
      <c r="C67" s="27"/>
      <c r="D67" s="29"/>
      <c r="E67" s="29"/>
      <c r="F67" s="29"/>
      <c r="G67" s="29"/>
      <c r="H67" s="5"/>
      <c r="I67" s="5"/>
      <c r="J67" s="5"/>
    </row>
    <row r="68" spans="1:10" ht="23.25">
      <c r="A68" s="13"/>
      <c r="B68" s="14"/>
      <c r="C68" s="27"/>
      <c r="D68" s="46">
        <f>3.8</f>
        <v>3.8</v>
      </c>
      <c r="E68" s="29"/>
      <c r="F68" s="29"/>
      <c r="G68" s="29"/>
      <c r="H68" s="5"/>
      <c r="I68" s="5"/>
      <c r="J68" s="5"/>
    </row>
    <row r="69" spans="1:10" ht="23.25">
      <c r="A69" s="13"/>
      <c r="B69" s="14"/>
      <c r="C69" s="27"/>
      <c r="D69" s="46">
        <v>4.25</v>
      </c>
      <c r="E69" s="29"/>
      <c r="F69" s="29"/>
      <c r="G69" s="29"/>
    </row>
    <row r="70" spans="1:10" ht="23.25">
      <c r="A70" s="13"/>
      <c r="B70" s="14"/>
      <c r="C70" s="27"/>
      <c r="D70" s="46">
        <v>4.55</v>
      </c>
      <c r="E70" s="29"/>
      <c r="F70" s="29"/>
      <c r="G70" s="29"/>
    </row>
    <row r="71" spans="1:10" ht="23.25">
      <c r="A71" s="13"/>
      <c r="B71" s="14"/>
      <c r="C71" s="27"/>
      <c r="D71" s="46">
        <v>4.5999999999999996</v>
      </c>
      <c r="E71" s="29"/>
      <c r="F71" s="29"/>
      <c r="G71" s="29"/>
    </row>
    <row r="72" spans="1:10" ht="23.25">
      <c r="A72" s="13"/>
      <c r="B72" s="14"/>
      <c r="C72" s="27"/>
      <c r="D72" s="29"/>
      <c r="E72" s="29"/>
      <c r="F72" s="29"/>
      <c r="G72" s="29"/>
    </row>
    <row r="73" spans="1:10" ht="23.25">
      <c r="A73" s="13"/>
      <c r="B73" s="14"/>
      <c r="C73" s="27"/>
      <c r="D73" s="29"/>
      <c r="E73" s="29"/>
      <c r="F73" s="29"/>
      <c r="G73" s="29"/>
    </row>
    <row r="74" spans="1:10" ht="23.25">
      <c r="A74" s="13"/>
      <c r="B74" s="14"/>
      <c r="C74" s="27"/>
      <c r="D74" s="29"/>
      <c r="E74" s="29"/>
      <c r="F74" s="29"/>
      <c r="G74" s="29"/>
    </row>
    <row r="75" spans="1:10" ht="24" thickBot="1">
      <c r="A75" s="15"/>
      <c r="B75" s="16"/>
      <c r="C75" s="28"/>
      <c r="D75" s="29"/>
      <c r="E75" s="29"/>
      <c r="F75" s="29"/>
      <c r="G75" s="29"/>
    </row>
    <row r="76" spans="1:10" ht="23.25">
      <c r="D76" s="30"/>
      <c r="E76" s="30"/>
      <c r="F76" s="30"/>
      <c r="G76" s="30"/>
    </row>
  </sheetData>
  <mergeCells count="28">
    <mergeCell ref="A5:I5"/>
    <mergeCell ref="A9:I9"/>
    <mergeCell ref="A7:I7"/>
    <mergeCell ref="H11:I11"/>
    <mergeCell ref="I19:I20"/>
    <mergeCell ref="F13:G13"/>
    <mergeCell ref="A58:B58"/>
    <mergeCell ref="H12:H13"/>
    <mergeCell ref="I12:I13"/>
    <mergeCell ref="D13:E13"/>
    <mergeCell ref="D11:E11"/>
    <mergeCell ref="D49:D50"/>
    <mergeCell ref="E19:E20"/>
    <mergeCell ref="I49:I50"/>
    <mergeCell ref="H34:H35"/>
    <mergeCell ref="I34:I35"/>
    <mergeCell ref="F19:F20"/>
    <mergeCell ref="G19:G20"/>
    <mergeCell ref="F11:G11"/>
    <mergeCell ref="H19:H20"/>
    <mergeCell ref="D19:D20"/>
    <mergeCell ref="D34:D35"/>
    <mergeCell ref="E49:E50"/>
    <mergeCell ref="H49:H50"/>
    <mergeCell ref="G34:G35"/>
    <mergeCell ref="F49:F50"/>
    <mergeCell ref="G49:G50"/>
    <mergeCell ref="E34:E35"/>
  </mergeCells>
  <phoneticPr fontId="1" type="noConversion"/>
  <printOptions horizontalCentered="1" verticalCentered="1"/>
  <pageMargins left="0.511811023622047" right="0.23622047244094499" top="0.15748031496063" bottom="0" header="0.511811023622047" footer="0.511811023622047"/>
  <pageSetup paperSize="9" scale="45" orientation="landscape" verticalDpi="300" r:id="rId1"/>
  <headerFooter alignWithMargins="0"/>
</worksheet>
</file>

<file path=xl/worksheets/sheet7.xml><?xml version="1.0" encoding="utf-8"?>
<worksheet xmlns="http://schemas.openxmlformats.org/spreadsheetml/2006/main" xmlns:r="http://schemas.openxmlformats.org/officeDocument/2006/relationships">
  <dimension ref="A1:M54"/>
  <sheetViews>
    <sheetView view="pageBreakPreview" zoomScale="60" zoomScaleNormal="60" workbookViewId="0">
      <selection activeCell="I6" sqref="I6"/>
    </sheetView>
  </sheetViews>
  <sheetFormatPr defaultRowHeight="12.75"/>
  <cols>
    <col min="1" max="1" width="8" style="87" customWidth="1"/>
    <col min="2" max="2" width="67" style="87" customWidth="1"/>
    <col min="3" max="3" width="49.5703125" style="87" customWidth="1"/>
    <col min="4" max="4" width="50.42578125" style="87" customWidth="1"/>
    <col min="5" max="5" width="24.7109375" style="87" customWidth="1"/>
    <col min="6" max="6" width="11.42578125" style="87" bestFit="1" customWidth="1"/>
    <col min="7" max="10" width="9.140625" style="87"/>
    <col min="11" max="12" width="13" style="87" bestFit="1" customWidth="1"/>
    <col min="13" max="13" width="17.5703125" style="87" bestFit="1" customWidth="1"/>
    <col min="14" max="16384" width="9.140625" style="87"/>
  </cols>
  <sheetData>
    <row r="1" spans="1:7" ht="33">
      <c r="E1" s="88" t="s">
        <v>228</v>
      </c>
    </row>
    <row r="4" spans="1:7" ht="37.5">
      <c r="A4" s="288" t="s">
        <v>0</v>
      </c>
      <c r="B4" s="288"/>
      <c r="C4" s="288"/>
      <c r="D4" s="288"/>
      <c r="E4" s="288"/>
    </row>
    <row r="5" spans="1:7" ht="18" customHeight="1">
      <c r="A5" s="89"/>
      <c r="B5" s="89"/>
      <c r="C5" s="89"/>
    </row>
    <row r="6" spans="1:7" ht="30">
      <c r="A6" s="289" t="s">
        <v>100</v>
      </c>
      <c r="B6" s="289"/>
      <c r="C6" s="289"/>
      <c r="D6" s="289"/>
      <c r="E6" s="289"/>
    </row>
    <row r="7" spans="1:7" ht="18" customHeight="1" thickBot="1"/>
    <row r="8" spans="1:7" ht="18" customHeight="1">
      <c r="A8" s="90"/>
      <c r="B8" s="91"/>
      <c r="C8" s="132" t="s">
        <v>106</v>
      </c>
      <c r="D8" s="132" t="s">
        <v>67</v>
      </c>
      <c r="E8" s="133" t="s">
        <v>17</v>
      </c>
    </row>
    <row r="9" spans="1:7" ht="18" customHeight="1">
      <c r="A9" s="92"/>
      <c r="B9" s="51"/>
      <c r="C9" s="159" t="s">
        <v>237</v>
      </c>
      <c r="D9" s="233" t="s">
        <v>236</v>
      </c>
      <c r="E9" s="31"/>
    </row>
    <row r="10" spans="1:7" ht="20.25">
      <c r="A10" s="92" t="s">
        <v>39</v>
      </c>
      <c r="B10" s="94" t="s">
        <v>85</v>
      </c>
      <c r="C10" s="155" t="s">
        <v>63</v>
      </c>
      <c r="D10" s="160" t="s">
        <v>63</v>
      </c>
      <c r="E10" s="134"/>
    </row>
    <row r="11" spans="1:7" ht="23.25">
      <c r="A11" s="92">
        <v>1</v>
      </c>
      <c r="B11" s="94" t="s">
        <v>86</v>
      </c>
      <c r="C11" s="156">
        <v>1497.3390999999999</v>
      </c>
      <c r="D11" s="220">
        <v>1777.12</v>
      </c>
      <c r="E11" s="183">
        <f>(C11-D11)/D11</f>
        <v>-0.15743500720266498</v>
      </c>
      <c r="F11" s="216"/>
      <c r="G11" s="99"/>
    </row>
    <row r="12" spans="1:7" ht="23.25">
      <c r="A12" s="92">
        <v>2</v>
      </c>
      <c r="B12" s="94" t="s">
        <v>87</v>
      </c>
      <c r="C12" s="156">
        <v>31.002099999999999</v>
      </c>
      <c r="D12" s="220">
        <v>28.15</v>
      </c>
      <c r="E12" s="183">
        <f>(C12-D12)/D12</f>
        <v>0.10131793960923624</v>
      </c>
      <c r="F12" s="205"/>
    </row>
    <row r="13" spans="1:7" ht="23.25">
      <c r="A13" s="92">
        <v>3</v>
      </c>
      <c r="B13" s="94" t="s">
        <v>127</v>
      </c>
      <c r="C13" s="156">
        <v>15.644299999999999</v>
      </c>
      <c r="D13" s="220">
        <v>18.47</v>
      </c>
      <c r="E13" s="183">
        <f>(C13-D13)/D13</f>
        <v>-0.15298863021115319</v>
      </c>
    </row>
    <row r="14" spans="1:7" ht="23.25">
      <c r="A14" s="92">
        <v>4</v>
      </c>
      <c r="B14" s="94" t="s">
        <v>88</v>
      </c>
      <c r="C14" s="156">
        <v>38.007599999999996</v>
      </c>
      <c r="D14" s="220">
        <v>37.450000000000003</v>
      </c>
      <c r="E14" s="183">
        <f>(C14-D14)/D14</f>
        <v>1.4889185580774195E-2</v>
      </c>
    </row>
    <row r="15" spans="1:7" ht="23.25">
      <c r="A15" s="92">
        <v>5</v>
      </c>
      <c r="B15" s="94" t="s">
        <v>121</v>
      </c>
      <c r="C15" s="156">
        <f>SUM(C11:C14)</f>
        <v>1581.9930999999997</v>
      </c>
      <c r="D15" s="220">
        <f>SUM(D11:D14)</f>
        <v>1861.19</v>
      </c>
      <c r="E15" s="183">
        <f>(C15-D15)/D15</f>
        <v>-0.15000988614810973</v>
      </c>
    </row>
    <row r="16" spans="1:7" ht="17.25" customHeight="1">
      <c r="A16" s="92"/>
      <c r="B16" s="94"/>
      <c r="C16" s="156"/>
      <c r="D16" s="162"/>
      <c r="E16" s="158"/>
    </row>
    <row r="17" spans="1:11" ht="23.25" customHeight="1">
      <c r="A17" s="92" t="s">
        <v>6</v>
      </c>
      <c r="B17" s="94" t="s">
        <v>89</v>
      </c>
      <c r="C17" s="164"/>
      <c r="D17" s="162"/>
      <c r="E17" s="158"/>
    </row>
    <row r="18" spans="1:11" ht="23.25">
      <c r="A18" s="92"/>
      <c r="B18" s="94" t="s">
        <v>90</v>
      </c>
      <c r="C18" s="164"/>
      <c r="D18" s="162"/>
      <c r="E18" s="158"/>
      <c r="K18" s="87" t="s">
        <v>129</v>
      </c>
    </row>
    <row r="19" spans="1:11" ht="18" customHeight="1">
      <c r="A19" s="92">
        <v>1</v>
      </c>
      <c r="B19" s="94" t="s">
        <v>110</v>
      </c>
      <c r="C19" s="285">
        <f>1366.2037-9.3366</f>
        <v>1356.8670999999999</v>
      </c>
      <c r="D19" s="285">
        <v>1627.9</v>
      </c>
      <c r="E19" s="349">
        <f>(C19-D19)/D19</f>
        <v>-0.16649235211008057</v>
      </c>
    </row>
    <row r="20" spans="1:11" ht="18" customHeight="1">
      <c r="A20" s="92">
        <v>2</v>
      </c>
      <c r="B20" s="94" t="s">
        <v>91</v>
      </c>
      <c r="C20" s="286"/>
      <c r="D20" s="286"/>
      <c r="E20" s="350"/>
    </row>
    <row r="21" spans="1:11" ht="18" customHeight="1">
      <c r="A21" s="92">
        <v>3</v>
      </c>
      <c r="B21" s="94" t="s">
        <v>92</v>
      </c>
      <c r="C21" s="287"/>
      <c r="D21" s="287"/>
      <c r="E21" s="351"/>
    </row>
    <row r="22" spans="1:11" ht="23.25">
      <c r="A22" s="92">
        <v>4</v>
      </c>
      <c r="B22" s="94" t="s">
        <v>93</v>
      </c>
      <c r="C22" s="184">
        <v>0</v>
      </c>
      <c r="D22" s="220">
        <v>0</v>
      </c>
      <c r="E22" s="183">
        <v>0</v>
      </c>
    </row>
    <row r="23" spans="1:11" ht="25.5" customHeight="1">
      <c r="A23" s="92">
        <v>5</v>
      </c>
      <c r="B23" s="94" t="s">
        <v>94</v>
      </c>
      <c r="C23" s="184">
        <v>121.8967</v>
      </c>
      <c r="D23" s="220">
        <v>111.67</v>
      </c>
      <c r="E23" s="183">
        <f>(C23-D23)/D23</f>
        <v>9.1579654338676403E-2</v>
      </c>
    </row>
    <row r="24" spans="1:11" ht="23.25">
      <c r="A24" s="92">
        <v>6</v>
      </c>
      <c r="B24" s="94" t="s">
        <v>27</v>
      </c>
      <c r="C24" s="184">
        <v>15.885300000000001</v>
      </c>
      <c r="D24" s="220">
        <v>10.63</v>
      </c>
      <c r="E24" s="183">
        <f>(C24-D24)/D24</f>
        <v>0.49438381937911569</v>
      </c>
    </row>
    <row r="25" spans="1:11" ht="23.25">
      <c r="A25" s="92">
        <v>7</v>
      </c>
      <c r="B25" s="94" t="s">
        <v>95</v>
      </c>
      <c r="C25" s="184">
        <v>18.540700000000001</v>
      </c>
      <c r="D25" s="220">
        <v>17.53</v>
      </c>
      <c r="E25" s="183">
        <f>(C25-D25)/D25</f>
        <v>5.765544780376497E-2</v>
      </c>
    </row>
    <row r="26" spans="1:11" ht="23.25">
      <c r="A26" s="92">
        <v>8</v>
      </c>
      <c r="B26" s="94" t="s">
        <v>96</v>
      </c>
      <c r="C26" s="184">
        <v>3.7692999999999999</v>
      </c>
      <c r="D26" s="220">
        <v>2.56</v>
      </c>
      <c r="E26" s="221">
        <f>(C26-D26)/D26</f>
        <v>0.47238281249999992</v>
      </c>
    </row>
    <row r="27" spans="1:11" ht="12.75" customHeight="1">
      <c r="A27" s="92"/>
      <c r="B27" s="94"/>
      <c r="C27" s="184"/>
      <c r="D27" s="220"/>
      <c r="E27" s="158"/>
    </row>
    <row r="28" spans="1:11" ht="23.25">
      <c r="A28" s="92">
        <v>9</v>
      </c>
      <c r="B28" s="94" t="s">
        <v>28</v>
      </c>
      <c r="C28" s="184">
        <v>70.350899999999996</v>
      </c>
      <c r="D28" s="220">
        <v>64.36</v>
      </c>
      <c r="E28" s="183">
        <f t="shared" ref="E28:E33" si="0">(C28-D28)/D28</f>
        <v>9.3084213797389626E-2</v>
      </c>
    </row>
    <row r="29" spans="1:11" ht="27" customHeight="1">
      <c r="A29" s="92">
        <v>10</v>
      </c>
      <c r="B29" s="94" t="s">
        <v>26</v>
      </c>
      <c r="C29" s="184">
        <v>16.395700000000001</v>
      </c>
      <c r="D29" s="220">
        <v>15.1</v>
      </c>
      <c r="E29" s="183">
        <f t="shared" si="0"/>
        <v>8.5807947019867672E-2</v>
      </c>
    </row>
    <row r="30" spans="1:11" ht="23.25">
      <c r="A30" s="92">
        <v>11</v>
      </c>
      <c r="B30" s="94" t="s">
        <v>97</v>
      </c>
      <c r="C30" s="184">
        <v>0</v>
      </c>
      <c r="D30" s="220">
        <v>0</v>
      </c>
      <c r="E30" s="183"/>
    </row>
    <row r="31" spans="1:11" ht="23.25">
      <c r="A31" s="92">
        <v>12</v>
      </c>
      <c r="B31" s="94" t="s">
        <v>231</v>
      </c>
      <c r="C31" s="184">
        <v>0</v>
      </c>
      <c r="D31" s="220">
        <v>0</v>
      </c>
      <c r="E31" s="183">
        <v>0</v>
      </c>
    </row>
    <row r="32" spans="1:11" ht="23.25">
      <c r="A32" s="92">
        <v>13</v>
      </c>
      <c r="B32" s="94" t="s">
        <v>98</v>
      </c>
      <c r="C32" s="184">
        <v>0</v>
      </c>
      <c r="D32" s="220">
        <v>0</v>
      </c>
      <c r="E32" s="183"/>
    </row>
    <row r="33" spans="1:13" ht="23.25">
      <c r="A33" s="92">
        <v>14</v>
      </c>
      <c r="B33" s="94" t="s">
        <v>232</v>
      </c>
      <c r="C33" s="22">
        <f>SUM(C19:C32)</f>
        <v>1603.7056999999998</v>
      </c>
      <c r="D33" s="22">
        <f>SUM(D19:D32)</f>
        <v>1849.75</v>
      </c>
      <c r="E33" s="183">
        <f t="shared" si="0"/>
        <v>-0.13301489390458182</v>
      </c>
    </row>
    <row r="34" spans="1:13" ht="15" customHeight="1">
      <c r="A34" s="92"/>
      <c r="B34" s="94"/>
      <c r="C34" s="22"/>
      <c r="D34" s="22"/>
      <c r="E34" s="192" t="s">
        <v>233</v>
      </c>
    </row>
    <row r="35" spans="1:13" ht="20.25" customHeight="1">
      <c r="A35" s="92" t="s">
        <v>46</v>
      </c>
      <c r="B35" s="94" t="s">
        <v>99</v>
      </c>
      <c r="C35" s="184">
        <f>C15-C33</f>
        <v>-21.712600000000066</v>
      </c>
      <c r="D35" s="220">
        <f>D15-D33</f>
        <v>11.440000000000055</v>
      </c>
      <c r="E35" s="183">
        <f>(C35-D35)/D35</f>
        <v>-2.8979545454545423</v>
      </c>
      <c r="F35" s="99"/>
      <c r="K35" s="135"/>
      <c r="L35" s="135"/>
      <c r="M35" s="136"/>
    </row>
    <row r="36" spans="1:13" ht="23.25">
      <c r="A36" s="92"/>
      <c r="B36" s="94"/>
      <c r="C36" s="20"/>
      <c r="D36" s="20"/>
      <c r="E36" s="145"/>
    </row>
    <row r="37" spans="1:13" ht="23.25" customHeight="1" thickBot="1">
      <c r="A37" s="352" t="s">
        <v>128</v>
      </c>
      <c r="B37" s="353"/>
      <c r="C37" s="353"/>
      <c r="D37" s="353"/>
      <c r="E37" s="354"/>
    </row>
    <row r="40" spans="1:13" ht="12.75" customHeight="1">
      <c r="A40" s="298" t="s">
        <v>234</v>
      </c>
      <c r="B40" s="298"/>
    </row>
    <row r="41" spans="1:13">
      <c r="D41" s="99"/>
    </row>
    <row r="44" spans="1:13" ht="20.100000000000001" customHeight="1">
      <c r="C44" s="25">
        <f>C19/'SHEET-1'!D26</f>
        <v>0.45575045806231657</v>
      </c>
      <c r="D44" s="25">
        <f>D19/'SHEET-1'!F26</f>
        <v>0.45566062953886727</v>
      </c>
    </row>
    <row r="45" spans="1:13" ht="20.100000000000001" customHeight="1"/>
    <row r="46" spans="1:13" ht="20.100000000000001" customHeight="1"/>
    <row r="47" spans="1:13" ht="20.100000000000001" customHeight="1"/>
    <row r="48" spans="1:13" ht="20.100000000000001" customHeight="1"/>
    <row r="49" spans="3:4" ht="20.100000000000001" customHeight="1">
      <c r="C49" s="25">
        <f>C33/'SHEET-1'!D27*10</f>
        <v>6.4314751755244668</v>
      </c>
      <c r="D49" s="137">
        <f>D33/'SHEET-1'!F27</f>
        <v>0.63524470529247534</v>
      </c>
    </row>
    <row r="50" spans="3:4" ht="20.100000000000001" customHeight="1"/>
    <row r="54" spans="3:4" ht="60" customHeight="1"/>
  </sheetData>
  <mergeCells count="7">
    <mergeCell ref="A40:B40"/>
    <mergeCell ref="A4:E4"/>
    <mergeCell ref="A6:E6"/>
    <mergeCell ref="E19:E21"/>
    <mergeCell ref="C19:C21"/>
    <mergeCell ref="D19:D21"/>
    <mergeCell ref="A37:E37"/>
  </mergeCells>
  <phoneticPr fontId="1" type="noConversion"/>
  <printOptions horizontalCentered="1" verticalCentered="1"/>
  <pageMargins left="0.5" right="0.25" top="0.25" bottom="0" header="0.5" footer="0.5"/>
  <pageSetup paperSize="9" scale="55" orientation="landscape" verticalDpi="300" r:id="rId1"/>
  <headerFooter alignWithMargins="0"/>
</worksheet>
</file>

<file path=xl/worksheets/sheet8.xml><?xml version="1.0" encoding="utf-8"?>
<worksheet xmlns="http://schemas.openxmlformats.org/spreadsheetml/2006/main" xmlns:r="http://schemas.openxmlformats.org/officeDocument/2006/relationships">
  <dimension ref="A1:M110"/>
  <sheetViews>
    <sheetView topLeftCell="A55" workbookViewId="0">
      <selection activeCell="E69" sqref="E69"/>
    </sheetView>
  </sheetViews>
  <sheetFormatPr defaultRowHeight="15" customHeight="1"/>
  <cols>
    <col min="1" max="1" width="16.140625" customWidth="1"/>
    <col min="2" max="2" width="24.7109375" customWidth="1"/>
    <col min="3" max="3" width="19.5703125" customWidth="1"/>
    <col min="4" max="4" width="20.5703125" customWidth="1"/>
    <col min="5" max="5" width="20.7109375" customWidth="1"/>
    <col min="6" max="6" width="18.42578125" customWidth="1"/>
    <col min="7" max="7" width="20.42578125" customWidth="1"/>
    <col min="8" max="8" width="16" customWidth="1"/>
    <col min="9" max="9" width="22.85546875" customWidth="1"/>
    <col min="10" max="10" width="16.28515625" customWidth="1"/>
    <col min="11" max="11" width="17.42578125" customWidth="1"/>
  </cols>
  <sheetData>
    <row r="1" spans="1:11" ht="15" customHeight="1">
      <c r="A1" s="33" t="s">
        <v>130</v>
      </c>
      <c r="B1" s="33" t="s">
        <v>131</v>
      </c>
      <c r="C1" s="34" t="s">
        <v>132</v>
      </c>
      <c r="D1" s="34" t="s">
        <v>133</v>
      </c>
      <c r="E1" s="34" t="s">
        <v>134</v>
      </c>
      <c r="F1" s="34" t="s">
        <v>135</v>
      </c>
      <c r="G1" s="34" t="s">
        <v>136</v>
      </c>
      <c r="H1" s="34" t="s">
        <v>137</v>
      </c>
      <c r="I1" s="34" t="s">
        <v>138</v>
      </c>
      <c r="J1" s="34" t="s">
        <v>139</v>
      </c>
      <c r="K1" s="34" t="s">
        <v>140</v>
      </c>
    </row>
    <row r="2" spans="1:11" ht="15" customHeight="1">
      <c r="A2" s="35" t="s">
        <v>141</v>
      </c>
      <c r="B2" s="35"/>
      <c r="C2" s="35"/>
      <c r="D2" s="35"/>
      <c r="E2" s="35"/>
      <c r="F2" s="35"/>
      <c r="G2" s="35"/>
      <c r="H2" s="35"/>
      <c r="I2" s="35"/>
      <c r="J2" s="35"/>
      <c r="K2" s="35"/>
    </row>
    <row r="3" spans="1:11" ht="15" customHeight="1">
      <c r="A3" s="36">
        <v>1</v>
      </c>
      <c r="B3" s="36" t="s">
        <v>2</v>
      </c>
      <c r="C3" s="37">
        <v>3116069269.4099998</v>
      </c>
      <c r="D3" s="37">
        <v>17043896.82</v>
      </c>
      <c r="E3" s="37">
        <v>172650.77</v>
      </c>
      <c r="F3" s="37">
        <v>343600985.27999997</v>
      </c>
      <c r="G3" s="37">
        <v>0</v>
      </c>
      <c r="H3" s="37">
        <v>73554896.5</v>
      </c>
      <c r="I3" s="37">
        <v>227109.15</v>
      </c>
      <c r="J3" s="37">
        <v>18633312.23</v>
      </c>
      <c r="K3" s="37">
        <v>3569302120.1599998</v>
      </c>
    </row>
    <row r="4" spans="1:11" ht="15" customHeight="1">
      <c r="A4" s="36">
        <v>2</v>
      </c>
      <c r="B4" s="36" t="s">
        <v>142</v>
      </c>
      <c r="C4" s="37">
        <v>71089139.950000003</v>
      </c>
      <c r="D4" s="37">
        <v>101753.87</v>
      </c>
      <c r="E4" s="37">
        <v>17040</v>
      </c>
      <c r="F4" s="37">
        <v>7364652.4699999997</v>
      </c>
      <c r="G4" s="37">
        <v>0</v>
      </c>
      <c r="H4" s="37">
        <v>748929.5</v>
      </c>
      <c r="I4" s="37">
        <v>23532.400000000001</v>
      </c>
      <c r="J4" s="37">
        <v>453786.14</v>
      </c>
      <c r="K4" s="37">
        <v>79798834.329999998</v>
      </c>
    </row>
    <row r="5" spans="1:11" ht="15" customHeight="1">
      <c r="A5" s="36">
        <v>3</v>
      </c>
      <c r="B5" s="36" t="s">
        <v>143</v>
      </c>
      <c r="C5" s="37">
        <v>2127392756.0799999</v>
      </c>
      <c r="D5" s="37">
        <v>10987310.15</v>
      </c>
      <c r="E5" s="37">
        <v>55383.85</v>
      </c>
      <c r="F5" s="37">
        <v>335242088.61000001</v>
      </c>
      <c r="G5" s="37">
        <v>0</v>
      </c>
      <c r="H5" s="37">
        <v>15904544</v>
      </c>
      <c r="I5" s="37">
        <v>285434.14</v>
      </c>
      <c r="J5" s="37">
        <v>5771228.1399999997</v>
      </c>
      <c r="K5" s="37">
        <v>2495638744.9699998</v>
      </c>
    </row>
    <row r="6" spans="1:11" ht="15" customHeight="1">
      <c r="A6" s="36"/>
      <c r="B6" s="36" t="s">
        <v>144</v>
      </c>
      <c r="C6" s="37">
        <v>78023457.159999996</v>
      </c>
      <c r="D6" s="37">
        <v>0</v>
      </c>
      <c r="E6" s="37">
        <v>0</v>
      </c>
      <c r="F6" s="37">
        <v>19271785.379999999</v>
      </c>
      <c r="G6" s="37">
        <v>0</v>
      </c>
      <c r="H6" s="37">
        <v>469841</v>
      </c>
      <c r="I6" s="37">
        <v>303675.78000000003</v>
      </c>
      <c r="J6" s="37">
        <v>245968.69</v>
      </c>
      <c r="K6" s="37">
        <v>98314728.010000005</v>
      </c>
    </row>
    <row r="7" spans="1:11" ht="15" customHeight="1">
      <c r="A7" s="36"/>
      <c r="B7" s="36" t="s">
        <v>145</v>
      </c>
      <c r="C7" s="37">
        <v>2205416213.2399998</v>
      </c>
      <c r="D7" s="37">
        <v>10987310.15</v>
      </c>
      <c r="E7" s="37">
        <v>55383.85</v>
      </c>
      <c r="F7" s="37">
        <v>354513873.99000001</v>
      </c>
      <c r="G7" s="37">
        <v>0</v>
      </c>
      <c r="H7" s="37">
        <v>16374385</v>
      </c>
      <c r="I7" s="37">
        <v>589109.92000000004</v>
      </c>
      <c r="J7" s="37">
        <v>6017196.8300000001</v>
      </c>
      <c r="K7" s="37">
        <v>2593953472.98</v>
      </c>
    </row>
    <row r="8" spans="1:11" ht="15" customHeight="1">
      <c r="A8" s="36">
        <v>4</v>
      </c>
      <c r="B8" s="36" t="s">
        <v>146</v>
      </c>
      <c r="C8" s="37">
        <v>229130849.12</v>
      </c>
      <c r="D8" s="37">
        <v>7024.2</v>
      </c>
      <c r="E8" s="37">
        <v>360</v>
      </c>
      <c r="F8" s="37">
        <v>3568735.55</v>
      </c>
      <c r="G8" s="37">
        <v>0</v>
      </c>
      <c r="H8" s="37">
        <v>1043824</v>
      </c>
      <c r="I8" s="37">
        <v>84685</v>
      </c>
      <c r="J8" s="37">
        <v>38964479.619999997</v>
      </c>
      <c r="K8" s="37">
        <v>272799957.49000001</v>
      </c>
    </row>
    <row r="9" spans="1:11" ht="15" customHeight="1">
      <c r="A9" s="36">
        <v>5</v>
      </c>
      <c r="B9" s="36" t="s">
        <v>5</v>
      </c>
      <c r="C9" s="37">
        <v>224828301.09</v>
      </c>
      <c r="D9" s="37">
        <v>1100948.82</v>
      </c>
      <c r="E9" s="37">
        <v>69162.009999999995</v>
      </c>
      <c r="F9" s="37">
        <v>32851.339999999997</v>
      </c>
      <c r="G9" s="37">
        <v>0</v>
      </c>
      <c r="H9" s="37">
        <v>6727882.5</v>
      </c>
      <c r="I9" s="37">
        <v>96521.78</v>
      </c>
      <c r="J9" s="37">
        <v>1507359.23</v>
      </c>
      <c r="K9" s="37">
        <v>234363026.77000001</v>
      </c>
    </row>
    <row r="10" spans="1:11" ht="15" customHeight="1">
      <c r="A10" s="36">
        <v>6</v>
      </c>
      <c r="B10" s="36" t="s">
        <v>147</v>
      </c>
      <c r="C10" s="37">
        <v>93088768.859999999</v>
      </c>
      <c r="D10" s="37">
        <v>0</v>
      </c>
      <c r="E10" s="37">
        <v>0</v>
      </c>
      <c r="F10" s="37">
        <v>833815.28</v>
      </c>
      <c r="G10" s="37">
        <v>0</v>
      </c>
      <c r="H10" s="37">
        <v>302109.5</v>
      </c>
      <c r="I10" s="37">
        <v>89765.18</v>
      </c>
      <c r="J10" s="37">
        <v>4559629.57</v>
      </c>
      <c r="K10" s="37">
        <v>98874088.390000001</v>
      </c>
    </row>
    <row r="11" spans="1:11" ht="15" customHeight="1">
      <c r="A11" s="36">
        <v>7</v>
      </c>
      <c r="B11" s="36" t="s">
        <v>148</v>
      </c>
      <c r="C11" s="37">
        <v>2188369.91</v>
      </c>
      <c r="D11" s="37">
        <v>52177.62</v>
      </c>
      <c r="E11" s="37">
        <v>0</v>
      </c>
      <c r="F11" s="37">
        <v>239472.02</v>
      </c>
      <c r="G11" s="37">
        <v>0</v>
      </c>
      <c r="H11" s="37">
        <v>183965.5</v>
      </c>
      <c r="I11" s="37">
        <v>10954.81</v>
      </c>
      <c r="J11" s="37">
        <v>1881544.86</v>
      </c>
      <c r="K11" s="37">
        <v>4556484.72</v>
      </c>
    </row>
    <row r="12" spans="1:11" ht="15" customHeight="1">
      <c r="A12" s="36">
        <v>8</v>
      </c>
      <c r="B12" s="36" t="s">
        <v>149</v>
      </c>
      <c r="C12" s="37">
        <v>1346751.03</v>
      </c>
      <c r="D12" s="37">
        <v>29611.200000000001</v>
      </c>
      <c r="E12" s="37">
        <v>0</v>
      </c>
      <c r="F12" s="37">
        <v>0</v>
      </c>
      <c r="G12" s="37">
        <v>0</v>
      </c>
      <c r="H12" s="37">
        <v>0</v>
      </c>
      <c r="I12" s="37">
        <v>0</v>
      </c>
      <c r="J12" s="37">
        <v>12750.19</v>
      </c>
      <c r="K12" s="37">
        <v>1389112.42</v>
      </c>
    </row>
    <row r="13" spans="1:11" ht="15" customHeight="1">
      <c r="A13" s="36">
        <v>9</v>
      </c>
      <c r="B13" s="36" t="s">
        <v>150</v>
      </c>
      <c r="C13" s="37">
        <v>0</v>
      </c>
      <c r="D13" s="37">
        <v>3642101.75</v>
      </c>
      <c r="E13" s="37">
        <v>0</v>
      </c>
      <c r="F13" s="37">
        <v>384932.08</v>
      </c>
      <c r="G13" s="37">
        <v>0</v>
      </c>
      <c r="H13" s="37">
        <v>0</v>
      </c>
      <c r="I13" s="37">
        <v>46327.9</v>
      </c>
      <c r="J13" s="37">
        <v>55.4</v>
      </c>
      <c r="K13" s="37">
        <v>4073417.13</v>
      </c>
    </row>
    <row r="14" spans="1:11" ht="15" customHeight="1">
      <c r="A14" s="36">
        <v>10</v>
      </c>
      <c r="B14" s="36" t="s">
        <v>151</v>
      </c>
      <c r="C14" s="37">
        <v>5861599084.5100002</v>
      </c>
      <c r="D14" s="37">
        <v>29240933.859999999</v>
      </c>
      <c r="E14" s="37">
        <v>314596.63</v>
      </c>
      <c r="F14" s="37">
        <v>690643128.52999997</v>
      </c>
      <c r="G14" s="37">
        <v>0</v>
      </c>
      <c r="H14" s="37">
        <v>98282186</v>
      </c>
      <c r="I14" s="37">
        <v>807047.65</v>
      </c>
      <c r="J14" s="37">
        <v>69889794.930000007</v>
      </c>
      <c r="K14" s="37">
        <v>6750776772.1099997</v>
      </c>
    </row>
    <row r="15" spans="1:11" ht="15" customHeight="1">
      <c r="A15" s="36">
        <v>11</v>
      </c>
      <c r="B15" s="36" t="s">
        <v>152</v>
      </c>
      <c r="C15" s="37">
        <v>3535120.94</v>
      </c>
      <c r="D15" s="37">
        <v>81788.820000000007</v>
      </c>
      <c r="E15" s="37">
        <v>0</v>
      </c>
      <c r="F15" s="37">
        <v>239472.02</v>
      </c>
      <c r="G15" s="37">
        <v>0</v>
      </c>
      <c r="H15" s="37">
        <v>183965.5</v>
      </c>
      <c r="I15" s="37">
        <v>10954.81</v>
      </c>
      <c r="J15" s="37">
        <v>1894295.05</v>
      </c>
      <c r="K15" s="37">
        <v>5945597.1399999997</v>
      </c>
    </row>
    <row r="16" spans="1:11" ht="15" customHeight="1">
      <c r="A16" s="36">
        <v>12</v>
      </c>
      <c r="B16" s="36" t="s">
        <v>153</v>
      </c>
      <c r="C16" s="37">
        <v>78023457.159999996</v>
      </c>
      <c r="D16" s="37">
        <v>3642101.75</v>
      </c>
      <c r="E16" s="37">
        <v>0</v>
      </c>
      <c r="F16" s="37">
        <v>19656717.460000001</v>
      </c>
      <c r="G16" s="37">
        <v>0</v>
      </c>
      <c r="H16" s="37">
        <v>469841</v>
      </c>
      <c r="I16" s="37">
        <v>350003.68</v>
      </c>
      <c r="J16" s="37">
        <v>246024.09</v>
      </c>
      <c r="K16" s="37">
        <v>102388145.14</v>
      </c>
    </row>
    <row r="17" spans="1:11" ht="15" customHeight="1">
      <c r="A17" s="36">
        <v>13</v>
      </c>
      <c r="B17" s="36" t="s">
        <v>154</v>
      </c>
      <c r="C17" s="37">
        <v>5943157662.6099997</v>
      </c>
      <c r="D17" s="37">
        <v>32964824.43</v>
      </c>
      <c r="E17" s="37">
        <v>314596.63</v>
      </c>
      <c r="F17" s="37">
        <v>710539318.00999999</v>
      </c>
      <c r="G17" s="37">
        <v>0</v>
      </c>
      <c r="H17" s="37">
        <v>98935992.5</v>
      </c>
      <c r="I17" s="37">
        <v>1168006.1399999999</v>
      </c>
      <c r="J17" s="37">
        <v>72030114.069999993</v>
      </c>
      <c r="K17" s="37">
        <v>6859110514.3900003</v>
      </c>
    </row>
    <row r="18" spans="1:11" ht="15" customHeight="1">
      <c r="A18" s="35" t="s">
        <v>141</v>
      </c>
      <c r="B18" s="35"/>
      <c r="C18" s="35"/>
      <c r="D18" s="35"/>
      <c r="E18" s="35"/>
      <c r="F18" s="35"/>
      <c r="G18" s="35"/>
      <c r="H18" s="35"/>
      <c r="I18" s="35"/>
      <c r="J18" s="35"/>
      <c r="K18" s="35"/>
    </row>
    <row r="19" spans="1:11" ht="15" customHeight="1">
      <c r="A19" s="38" t="s">
        <v>155</v>
      </c>
      <c r="B19" s="38"/>
      <c r="C19" s="38"/>
      <c r="D19" s="38"/>
      <c r="E19" s="38"/>
      <c r="F19" s="38"/>
      <c r="G19" s="38"/>
      <c r="H19" s="38"/>
      <c r="I19" s="38"/>
      <c r="J19" s="38"/>
      <c r="K19" s="38"/>
    </row>
    <row r="20" spans="1:11" ht="15" customHeight="1">
      <c r="A20" s="35" t="s">
        <v>141</v>
      </c>
      <c r="B20" s="35"/>
      <c r="C20" s="35"/>
      <c r="D20" s="35"/>
      <c r="E20" s="35"/>
      <c r="F20" s="35"/>
      <c r="G20" s="35"/>
      <c r="H20" s="35"/>
      <c r="I20" s="35"/>
      <c r="J20" s="35"/>
      <c r="K20" s="35"/>
    </row>
    <row r="21" spans="1:11" ht="15" customHeight="1">
      <c r="A21" s="33" t="s">
        <v>130</v>
      </c>
      <c r="B21" s="33" t="s">
        <v>131</v>
      </c>
      <c r="C21" s="34" t="s">
        <v>156</v>
      </c>
      <c r="D21" s="34" t="s">
        <v>157</v>
      </c>
      <c r="E21" s="34" t="s">
        <v>158</v>
      </c>
      <c r="F21" s="34" t="s">
        <v>159</v>
      </c>
      <c r="G21" s="34" t="s">
        <v>160</v>
      </c>
      <c r="H21" s="34" t="s">
        <v>161</v>
      </c>
      <c r="I21" s="34" t="s">
        <v>162</v>
      </c>
      <c r="J21" s="34" t="s">
        <v>163</v>
      </c>
      <c r="K21" s="34" t="s">
        <v>164</v>
      </c>
    </row>
    <row r="22" spans="1:11" ht="15" customHeight="1">
      <c r="A22" s="35" t="s">
        <v>141</v>
      </c>
      <c r="B22" s="35"/>
      <c r="C22" s="35"/>
      <c r="D22" s="35"/>
      <c r="E22" s="35"/>
      <c r="F22" s="35"/>
      <c r="G22" s="35"/>
      <c r="H22" s="35"/>
      <c r="I22" s="35"/>
      <c r="J22" s="35"/>
      <c r="K22" s="35"/>
    </row>
    <row r="23" spans="1:11" ht="15" customHeight="1">
      <c r="A23" s="36">
        <v>1</v>
      </c>
      <c r="B23" s="36" t="s">
        <v>2</v>
      </c>
      <c r="C23" s="37">
        <v>1178560</v>
      </c>
      <c r="D23" s="37">
        <v>547896815</v>
      </c>
      <c r="E23" s="37">
        <v>108936347.28</v>
      </c>
      <c r="F23" s="37">
        <v>2277778320.7800002</v>
      </c>
      <c r="G23" s="37">
        <v>698827103.16999996</v>
      </c>
      <c r="H23" s="37">
        <v>0</v>
      </c>
      <c r="I23" s="37">
        <v>23878038.489999998</v>
      </c>
      <c r="J23" s="37">
        <v>6649459.6900000004</v>
      </c>
      <c r="K23" s="37">
        <v>3116069269.4099998</v>
      </c>
    </row>
    <row r="24" spans="1:11" ht="15" customHeight="1">
      <c r="A24" s="36">
        <v>2</v>
      </c>
      <c r="B24" s="36" t="s">
        <v>142</v>
      </c>
      <c r="C24" s="37">
        <v>10324</v>
      </c>
      <c r="D24" s="37">
        <v>12238984</v>
      </c>
      <c r="E24" s="37">
        <v>3352066.04</v>
      </c>
      <c r="F24" s="37">
        <v>49361466.770000003</v>
      </c>
      <c r="G24" s="37">
        <v>14977587.99</v>
      </c>
      <c r="H24" s="37">
        <v>0</v>
      </c>
      <c r="I24" s="37">
        <v>3186689.16</v>
      </c>
      <c r="J24" s="37">
        <v>211329.99</v>
      </c>
      <c r="K24" s="37">
        <v>71089139.950000003</v>
      </c>
    </row>
    <row r="25" spans="1:11" ht="15" customHeight="1">
      <c r="A25" s="36">
        <v>3</v>
      </c>
      <c r="B25" s="36" t="s">
        <v>143</v>
      </c>
      <c r="C25" s="37">
        <v>141223</v>
      </c>
      <c r="D25" s="37">
        <v>308942121</v>
      </c>
      <c r="E25" s="37">
        <v>209816323.53</v>
      </c>
      <c r="F25" s="37">
        <v>1506771323.96</v>
      </c>
      <c r="G25" s="37">
        <v>383974357.43000001</v>
      </c>
      <c r="H25" s="37">
        <v>243868.04</v>
      </c>
      <c r="I25" s="37">
        <v>12422367.029999999</v>
      </c>
      <c r="J25" s="37">
        <v>14164516.09</v>
      </c>
      <c r="K25" s="37">
        <v>2127392756.0799999</v>
      </c>
    </row>
    <row r="26" spans="1:11" ht="15" customHeight="1">
      <c r="A26" s="36"/>
      <c r="B26" s="36" t="s">
        <v>144</v>
      </c>
      <c r="C26" s="37">
        <v>4704</v>
      </c>
      <c r="D26" s="37">
        <v>8930434</v>
      </c>
      <c r="E26" s="37">
        <v>26180158.879999999</v>
      </c>
      <c r="F26" s="37">
        <v>41354591.560000002</v>
      </c>
      <c r="G26" s="37">
        <v>10417808.65</v>
      </c>
      <c r="H26" s="37">
        <v>0</v>
      </c>
      <c r="I26" s="37">
        <v>0</v>
      </c>
      <c r="J26" s="37">
        <v>70898.070000000007</v>
      </c>
      <c r="K26" s="37">
        <v>78023457.159999996</v>
      </c>
    </row>
    <row r="27" spans="1:11" ht="15" customHeight="1">
      <c r="A27" s="36"/>
      <c r="B27" s="36" t="s">
        <v>145</v>
      </c>
      <c r="C27" s="37">
        <v>145927</v>
      </c>
      <c r="D27" s="37">
        <v>317872555</v>
      </c>
      <c r="E27" s="37">
        <v>235996482.41</v>
      </c>
      <c r="F27" s="37">
        <v>1548125915.52</v>
      </c>
      <c r="G27" s="37">
        <v>394392166.07999998</v>
      </c>
      <c r="H27" s="37">
        <v>243868.04</v>
      </c>
      <c r="I27" s="37">
        <v>12422367.029999999</v>
      </c>
      <c r="J27" s="37">
        <v>14235414.16</v>
      </c>
      <c r="K27" s="37">
        <v>2205416213.2399998</v>
      </c>
    </row>
    <row r="28" spans="1:11" ht="15" customHeight="1">
      <c r="A28" s="36">
        <v>4</v>
      </c>
      <c r="B28" s="36" t="s">
        <v>146</v>
      </c>
      <c r="C28" s="37">
        <v>8003</v>
      </c>
      <c r="D28" s="37">
        <v>48527153</v>
      </c>
      <c r="E28" s="37">
        <v>1355207.11</v>
      </c>
      <c r="F28" s="37">
        <v>164401308.53999999</v>
      </c>
      <c r="G28" s="37">
        <v>58237665.729999997</v>
      </c>
      <c r="H28" s="37">
        <v>0</v>
      </c>
      <c r="I28" s="37">
        <v>2690678.79</v>
      </c>
      <c r="J28" s="37">
        <v>2445988.9500000002</v>
      </c>
      <c r="K28" s="37">
        <v>229130849.12</v>
      </c>
    </row>
    <row r="29" spans="1:11" ht="15" customHeight="1">
      <c r="A29" s="36">
        <v>5</v>
      </c>
      <c r="B29" s="36" t="s">
        <v>5</v>
      </c>
      <c r="C29" s="37">
        <v>64962</v>
      </c>
      <c r="D29" s="37">
        <v>168792969</v>
      </c>
      <c r="E29" s="37">
        <v>32021768.899999999</v>
      </c>
      <c r="F29" s="37">
        <v>186279271.38999999</v>
      </c>
      <c r="G29" s="37">
        <v>0</v>
      </c>
      <c r="H29" s="37">
        <v>0</v>
      </c>
      <c r="I29" s="37">
        <v>5083644.16</v>
      </c>
      <c r="J29" s="37">
        <v>1443616.64</v>
      </c>
      <c r="K29" s="37">
        <v>224828301.09</v>
      </c>
    </row>
    <row r="30" spans="1:11" ht="15" customHeight="1">
      <c r="A30" s="36">
        <v>6</v>
      </c>
      <c r="B30" s="36" t="s">
        <v>147</v>
      </c>
      <c r="C30" s="37">
        <v>4333</v>
      </c>
      <c r="D30" s="37">
        <v>15223858</v>
      </c>
      <c r="E30" s="37">
        <v>212629.18</v>
      </c>
      <c r="F30" s="37">
        <v>71319701.260000005</v>
      </c>
      <c r="G30" s="37">
        <v>20672610.43</v>
      </c>
      <c r="H30" s="37">
        <v>0</v>
      </c>
      <c r="I30" s="37">
        <v>303088.92</v>
      </c>
      <c r="J30" s="37">
        <v>580739.06999999995</v>
      </c>
      <c r="K30" s="37">
        <v>93088768.859999999</v>
      </c>
    </row>
    <row r="31" spans="1:11" ht="15" customHeight="1">
      <c r="A31" s="36">
        <v>7</v>
      </c>
      <c r="B31" s="36" t="s">
        <v>148</v>
      </c>
      <c r="C31" s="37">
        <v>75006</v>
      </c>
      <c r="D31" s="37">
        <v>254352</v>
      </c>
      <c r="E31" s="37">
        <v>0</v>
      </c>
      <c r="F31" s="37">
        <v>0</v>
      </c>
      <c r="G31" s="37">
        <v>0</v>
      </c>
      <c r="H31" s="37">
        <v>0</v>
      </c>
      <c r="I31" s="37">
        <v>0</v>
      </c>
      <c r="J31" s="37">
        <v>2188369.91</v>
      </c>
      <c r="K31" s="37">
        <v>2188369.91</v>
      </c>
    </row>
    <row r="32" spans="1:11" ht="15" customHeight="1">
      <c r="A32" s="36">
        <v>8</v>
      </c>
      <c r="B32" s="36" t="s">
        <v>149</v>
      </c>
      <c r="C32" s="37">
        <v>2231</v>
      </c>
      <c r="D32" s="37">
        <v>0</v>
      </c>
      <c r="E32" s="37">
        <v>1316135.1299999999</v>
      </c>
      <c r="F32" s="37">
        <v>5130</v>
      </c>
      <c r="G32" s="37">
        <v>0</v>
      </c>
      <c r="H32" s="37">
        <v>0</v>
      </c>
      <c r="I32" s="37">
        <v>0</v>
      </c>
      <c r="J32" s="37">
        <v>25485.9</v>
      </c>
      <c r="K32" s="37">
        <v>1346751.03</v>
      </c>
    </row>
    <row r="33" spans="1:11" ht="15" customHeight="1">
      <c r="A33" s="36">
        <v>9</v>
      </c>
      <c r="B33" s="36" t="s">
        <v>150</v>
      </c>
      <c r="C33" s="37">
        <v>255</v>
      </c>
      <c r="D33" s="37">
        <v>740096</v>
      </c>
      <c r="E33" s="37">
        <v>0</v>
      </c>
      <c r="F33" s="37">
        <v>0</v>
      </c>
      <c r="G33" s="37">
        <v>0</v>
      </c>
      <c r="H33" s="37">
        <v>0</v>
      </c>
      <c r="I33" s="37">
        <v>0</v>
      </c>
      <c r="J33" s="37">
        <v>0</v>
      </c>
      <c r="K33" s="37">
        <v>0</v>
      </c>
    </row>
    <row r="34" spans="1:11" ht="15" customHeight="1">
      <c r="A34" s="36">
        <v>10</v>
      </c>
      <c r="B34" s="36" t="s">
        <v>151</v>
      </c>
      <c r="C34" s="37">
        <v>1407405</v>
      </c>
      <c r="D34" s="37">
        <v>1101621900</v>
      </c>
      <c r="E34" s="37">
        <v>355694342.04000002</v>
      </c>
      <c r="F34" s="37">
        <v>4255911392.6999998</v>
      </c>
      <c r="G34" s="37">
        <v>1176689324.75</v>
      </c>
      <c r="H34" s="37">
        <v>243868.04</v>
      </c>
      <c r="I34" s="37">
        <v>47564506.549999997</v>
      </c>
      <c r="J34" s="37">
        <v>25495650.43</v>
      </c>
      <c r="K34" s="37">
        <v>5861599084.5100002</v>
      </c>
    </row>
    <row r="35" spans="1:11" ht="15" customHeight="1">
      <c r="A35" s="36">
        <v>11</v>
      </c>
      <c r="B35" s="36" t="s">
        <v>165</v>
      </c>
      <c r="C35" s="37">
        <v>77237</v>
      </c>
      <c r="D35" s="37">
        <v>254352</v>
      </c>
      <c r="E35" s="37">
        <v>1316135.1299999999</v>
      </c>
      <c r="F35" s="37">
        <v>5130</v>
      </c>
      <c r="G35" s="37">
        <v>0</v>
      </c>
      <c r="H35" s="37">
        <v>0</v>
      </c>
      <c r="I35" s="37">
        <v>0</v>
      </c>
      <c r="J35" s="37">
        <v>2213855.81</v>
      </c>
      <c r="K35" s="37">
        <v>3535120.94</v>
      </c>
    </row>
    <row r="36" spans="1:11" ht="15" customHeight="1">
      <c r="A36" s="36">
        <v>12</v>
      </c>
      <c r="B36" s="36" t="s">
        <v>153</v>
      </c>
      <c r="C36" s="37">
        <v>4959</v>
      </c>
      <c r="D36" s="37">
        <v>9670530</v>
      </c>
      <c r="E36" s="37">
        <v>26180158.879999999</v>
      </c>
      <c r="F36" s="37">
        <v>41354591.560000002</v>
      </c>
      <c r="G36" s="37">
        <v>10417808.65</v>
      </c>
      <c r="H36" s="37">
        <v>0</v>
      </c>
      <c r="I36" s="37">
        <v>0</v>
      </c>
      <c r="J36" s="37">
        <v>70898.070000000007</v>
      </c>
      <c r="K36" s="37">
        <v>78023457.159999996</v>
      </c>
    </row>
    <row r="37" spans="1:11" ht="15" customHeight="1">
      <c r="A37" s="36">
        <v>13</v>
      </c>
      <c r="B37" s="36" t="s">
        <v>154</v>
      </c>
      <c r="C37" s="37">
        <v>1489601</v>
      </c>
      <c r="D37" s="37">
        <v>1111546782</v>
      </c>
      <c r="E37" s="37">
        <v>383190636.05000001</v>
      </c>
      <c r="F37" s="37">
        <v>4297271114.2600002</v>
      </c>
      <c r="G37" s="37">
        <v>1187107133.4000001</v>
      </c>
      <c r="H37" s="37">
        <v>243868.04</v>
      </c>
      <c r="I37" s="37">
        <v>47564506.549999997</v>
      </c>
      <c r="J37" s="37">
        <v>27780404.309999999</v>
      </c>
      <c r="K37" s="37">
        <v>5943157662.6099997</v>
      </c>
    </row>
    <row r="38" spans="1:11" ht="15" customHeight="1">
      <c r="A38" s="35" t="s">
        <v>141</v>
      </c>
      <c r="B38" s="35"/>
      <c r="C38" s="35"/>
      <c r="D38" s="35"/>
      <c r="E38" s="35"/>
      <c r="F38" s="35"/>
      <c r="G38" s="35"/>
      <c r="H38" s="35"/>
      <c r="I38" s="35"/>
      <c r="J38" s="35"/>
      <c r="K38" s="35"/>
    </row>
    <row r="39" spans="1:11" ht="15" customHeight="1">
      <c r="A39" s="39"/>
      <c r="B39" s="39"/>
      <c r="C39" s="39"/>
      <c r="D39" s="39"/>
      <c r="E39" s="39"/>
      <c r="F39" s="39"/>
      <c r="G39" s="39"/>
      <c r="H39" s="39"/>
      <c r="I39" s="39"/>
      <c r="J39" s="39"/>
      <c r="K39" s="39"/>
    </row>
    <row r="40" spans="1:11" ht="15" customHeight="1">
      <c r="A40" s="39"/>
      <c r="B40" s="39"/>
      <c r="C40" s="39"/>
      <c r="D40" s="39"/>
      <c r="E40" s="39"/>
      <c r="F40" s="39"/>
      <c r="G40" s="39"/>
      <c r="H40" s="39"/>
      <c r="I40" s="39"/>
      <c r="J40" s="39"/>
      <c r="K40" s="39"/>
    </row>
    <row r="41" spans="1:11" ht="15" customHeight="1">
      <c r="A41" s="35" t="s">
        <v>166</v>
      </c>
      <c r="B41" s="35"/>
      <c r="C41" s="35"/>
      <c r="D41" s="35"/>
      <c r="E41" s="35"/>
      <c r="F41" s="35"/>
      <c r="G41" s="35"/>
      <c r="H41" s="35"/>
      <c r="I41" s="35"/>
      <c r="J41" s="35"/>
      <c r="K41" s="35"/>
    </row>
    <row r="42" spans="1:11" ht="15" customHeight="1">
      <c r="A42" s="38" t="s">
        <v>167</v>
      </c>
      <c r="B42" s="38"/>
      <c r="C42" s="38"/>
      <c r="D42" s="38"/>
      <c r="E42" s="38" t="s">
        <v>168</v>
      </c>
      <c r="F42" s="38"/>
      <c r="G42" s="38"/>
      <c r="H42" s="38"/>
      <c r="I42" s="38" t="s">
        <v>169</v>
      </c>
      <c r="J42" s="38"/>
      <c r="K42" s="38"/>
    </row>
    <row r="43" spans="1:11" ht="15" customHeight="1">
      <c r="A43" s="38" t="s">
        <v>170</v>
      </c>
      <c r="B43" s="38"/>
      <c r="C43" s="38" t="s">
        <v>171</v>
      </c>
      <c r="D43" s="38"/>
      <c r="E43" s="38"/>
      <c r="F43" s="38" t="s">
        <v>172</v>
      </c>
      <c r="G43" s="38"/>
      <c r="H43" s="38"/>
      <c r="I43" s="38" t="s">
        <v>173</v>
      </c>
      <c r="J43" s="38"/>
      <c r="K43" s="38"/>
    </row>
    <row r="44" spans="1:11" ht="15" customHeight="1">
      <c r="A44" s="35" t="s">
        <v>141</v>
      </c>
      <c r="B44" s="35"/>
      <c r="C44" s="35"/>
      <c r="D44" s="35"/>
      <c r="E44" s="35"/>
      <c r="F44" s="35"/>
      <c r="G44" s="35"/>
      <c r="H44" s="35"/>
      <c r="I44" s="35"/>
      <c r="J44" s="35"/>
      <c r="K44" s="35"/>
    </row>
    <row r="45" spans="1:11" ht="15" customHeight="1">
      <c r="A45" s="33" t="s">
        <v>130</v>
      </c>
      <c r="B45" s="33" t="s">
        <v>131</v>
      </c>
      <c r="C45" s="34" t="s">
        <v>156</v>
      </c>
      <c r="D45" s="34" t="s">
        <v>157</v>
      </c>
      <c r="E45" s="34" t="s">
        <v>174</v>
      </c>
      <c r="F45" s="34" t="s">
        <v>140</v>
      </c>
      <c r="G45" s="34" t="s">
        <v>175</v>
      </c>
      <c r="H45" s="34" t="s">
        <v>176</v>
      </c>
      <c r="I45" s="34" t="s">
        <v>177</v>
      </c>
      <c r="J45" s="34" t="s">
        <v>178</v>
      </c>
      <c r="K45" s="34" t="s">
        <v>179</v>
      </c>
    </row>
    <row r="46" spans="1:11" ht="15" customHeight="1">
      <c r="A46" s="35" t="s">
        <v>141</v>
      </c>
      <c r="B46" s="35"/>
      <c r="C46" s="35"/>
      <c r="D46" s="35"/>
      <c r="E46" s="35"/>
      <c r="F46" s="35"/>
      <c r="G46" s="35"/>
      <c r="H46" s="35"/>
      <c r="I46" s="35"/>
      <c r="J46" s="35"/>
      <c r="K46" s="35"/>
    </row>
    <row r="47" spans="1:11" ht="15" customHeight="1">
      <c r="A47" s="36">
        <v>1</v>
      </c>
      <c r="B47" s="36" t="s">
        <v>2</v>
      </c>
      <c r="C47" s="37">
        <v>2384733</v>
      </c>
      <c r="D47" s="37">
        <v>547896815</v>
      </c>
      <c r="E47" s="37">
        <v>471836346.87</v>
      </c>
      <c r="F47" s="37">
        <v>3569302120.1599998</v>
      </c>
      <c r="G47" s="37">
        <v>2878352034.8699999</v>
      </c>
      <c r="H47" s="37">
        <v>472789935.75</v>
      </c>
      <c r="I47" s="37">
        <v>-16439782.75</v>
      </c>
      <c r="J47" s="37">
        <v>0</v>
      </c>
      <c r="K47" s="37">
        <v>673556713.65999997</v>
      </c>
    </row>
    <row r="48" spans="1:11" ht="15" customHeight="1">
      <c r="A48" s="36">
        <v>2</v>
      </c>
      <c r="B48" s="36" t="s">
        <v>142</v>
      </c>
      <c r="C48" s="37">
        <v>19847</v>
      </c>
      <c r="D48" s="37">
        <v>12238984</v>
      </c>
      <c r="E48" s="37">
        <v>3230329.29</v>
      </c>
      <c r="F48" s="37">
        <v>79798834.329999998</v>
      </c>
      <c r="G48" s="37">
        <v>58956568.950000003</v>
      </c>
      <c r="H48" s="37">
        <v>15631265.26</v>
      </c>
      <c r="I48" s="37">
        <v>-114228.36</v>
      </c>
      <c r="J48" s="37">
        <v>0</v>
      </c>
      <c r="K48" s="37">
        <v>8327101.0499999998</v>
      </c>
    </row>
    <row r="49" spans="1:11" ht="15" customHeight="1">
      <c r="A49" s="36">
        <v>3</v>
      </c>
      <c r="B49" s="36" t="s">
        <v>143</v>
      </c>
      <c r="C49" s="37">
        <v>260627</v>
      </c>
      <c r="D49" s="37">
        <v>308942121</v>
      </c>
      <c r="E49" s="37">
        <v>-156257486.13999999</v>
      </c>
      <c r="F49" s="37">
        <v>2495638744.9699998</v>
      </c>
      <c r="G49" s="37">
        <v>2019579574.79</v>
      </c>
      <c r="H49" s="37">
        <v>371874649.10000002</v>
      </c>
      <c r="I49" s="37">
        <v>-2477774.7599999998</v>
      </c>
      <c r="J49" s="37">
        <v>0</v>
      </c>
      <c r="K49" s="37">
        <v>-54550739.82</v>
      </c>
    </row>
    <row r="50" spans="1:11" ht="15" customHeight="1">
      <c r="A50" s="36"/>
      <c r="B50" s="36" t="s">
        <v>144</v>
      </c>
      <c r="C50" s="37">
        <v>6576</v>
      </c>
      <c r="D50" s="37">
        <v>8930434</v>
      </c>
      <c r="E50" s="37">
        <v>23443054.57</v>
      </c>
      <c r="F50" s="37">
        <v>98314728.010000005</v>
      </c>
      <c r="G50" s="37">
        <v>91619956.280000001</v>
      </c>
      <c r="H50" s="37">
        <v>4758739.3</v>
      </c>
      <c r="I50" s="37">
        <v>0</v>
      </c>
      <c r="J50" s="37">
        <v>0</v>
      </c>
      <c r="K50" s="37">
        <v>25379087</v>
      </c>
    </row>
    <row r="51" spans="1:11" ht="15" customHeight="1">
      <c r="A51" s="36"/>
      <c r="B51" s="36" t="s">
        <v>145</v>
      </c>
      <c r="C51" s="37">
        <v>267203</v>
      </c>
      <c r="D51" s="37">
        <v>317872555</v>
      </c>
      <c r="E51" s="37">
        <v>-132814431.56999999</v>
      </c>
      <c r="F51" s="37">
        <v>2593953472.98</v>
      </c>
      <c r="G51" s="37">
        <v>2111199531.0699999</v>
      </c>
      <c r="H51" s="37">
        <v>376633388.39999998</v>
      </c>
      <c r="I51" s="37">
        <v>-2477774.7599999998</v>
      </c>
      <c r="J51" s="37">
        <v>0</v>
      </c>
      <c r="K51" s="37">
        <v>-29171652.82</v>
      </c>
    </row>
    <row r="52" spans="1:11" ht="15" customHeight="1">
      <c r="A52" s="36">
        <v>4</v>
      </c>
      <c r="B52" s="36" t="s">
        <v>146</v>
      </c>
      <c r="C52" s="37">
        <v>13492</v>
      </c>
      <c r="D52" s="37">
        <v>48527153</v>
      </c>
      <c r="E52" s="37">
        <v>979163001.65999997</v>
      </c>
      <c r="F52" s="37">
        <v>272799957.49000001</v>
      </c>
      <c r="G52" s="37">
        <v>78442734.340000004</v>
      </c>
      <c r="H52" s="37">
        <v>152753672.34</v>
      </c>
      <c r="I52" s="37">
        <v>200807.96</v>
      </c>
      <c r="J52" s="37">
        <v>0</v>
      </c>
      <c r="K52" s="37">
        <v>1020967360.4299999</v>
      </c>
    </row>
    <row r="53" spans="1:11" ht="15" customHeight="1">
      <c r="A53" s="36">
        <v>5</v>
      </c>
      <c r="B53" s="36" t="s">
        <v>5</v>
      </c>
      <c r="C53" s="37">
        <v>99192</v>
      </c>
      <c r="D53" s="37">
        <v>168792969</v>
      </c>
      <c r="E53" s="37">
        <v>-22582241.07</v>
      </c>
      <c r="F53" s="37">
        <v>234363026.77000001</v>
      </c>
      <c r="G53" s="37">
        <v>168649386.06</v>
      </c>
      <c r="H53" s="37">
        <v>27290415.550000001</v>
      </c>
      <c r="I53" s="37">
        <v>-796393.56</v>
      </c>
      <c r="J53" s="37">
        <v>0</v>
      </c>
      <c r="K53" s="37">
        <v>15044590.529999999</v>
      </c>
    </row>
    <row r="54" spans="1:11" ht="15" customHeight="1">
      <c r="A54" s="36">
        <v>6</v>
      </c>
      <c r="B54" s="36" t="s">
        <v>147</v>
      </c>
      <c r="C54" s="37">
        <v>6456</v>
      </c>
      <c r="D54" s="37">
        <v>15223858</v>
      </c>
      <c r="E54" s="37">
        <v>113139182.73999999</v>
      </c>
      <c r="F54" s="37">
        <v>98874088.390000001</v>
      </c>
      <c r="G54" s="37">
        <v>71694102.209999993</v>
      </c>
      <c r="H54" s="37">
        <v>16941795.59</v>
      </c>
      <c r="I54" s="37">
        <v>-146960.23000000001</v>
      </c>
      <c r="J54" s="37">
        <v>0</v>
      </c>
      <c r="K54" s="37">
        <v>123230413.09999999</v>
      </c>
    </row>
    <row r="55" spans="1:11" ht="15" customHeight="1">
      <c r="A55" s="36">
        <v>7</v>
      </c>
      <c r="B55" s="36" t="s">
        <v>148</v>
      </c>
      <c r="C55" s="37">
        <v>135936</v>
      </c>
      <c r="D55" s="37">
        <v>254352</v>
      </c>
      <c r="E55" s="37">
        <v>282473331.19</v>
      </c>
      <c r="F55" s="37">
        <v>4556484.72</v>
      </c>
      <c r="G55" s="37">
        <v>9439530.5</v>
      </c>
      <c r="H55" s="37">
        <v>2520494.13</v>
      </c>
      <c r="I55" s="37">
        <v>19784981.780000001</v>
      </c>
      <c r="J55" s="37">
        <v>0</v>
      </c>
      <c r="K55" s="37">
        <v>294854773.06</v>
      </c>
    </row>
    <row r="56" spans="1:11" ht="15" customHeight="1">
      <c r="A56" s="36">
        <v>8</v>
      </c>
      <c r="B56" s="36" t="s">
        <v>149</v>
      </c>
      <c r="C56" s="37">
        <v>4324</v>
      </c>
      <c r="D56" s="37">
        <v>0</v>
      </c>
      <c r="E56" s="37">
        <v>1332331.42</v>
      </c>
      <c r="F56" s="37">
        <v>1389112.42</v>
      </c>
      <c r="G56" s="37">
        <v>567985.43999999994</v>
      </c>
      <c r="H56" s="37">
        <v>568145.06000000006</v>
      </c>
      <c r="I56" s="37">
        <v>-10650.08</v>
      </c>
      <c r="J56" s="37">
        <v>0</v>
      </c>
      <c r="K56" s="37">
        <v>1574663.26</v>
      </c>
    </row>
    <row r="57" spans="1:11" ht="15" customHeight="1">
      <c r="A57" s="36">
        <v>9</v>
      </c>
      <c r="B57" s="36" t="s">
        <v>150</v>
      </c>
      <c r="C57" s="37">
        <v>2216</v>
      </c>
      <c r="D57" s="37">
        <v>740096</v>
      </c>
      <c r="E57" s="37">
        <v>53130210.409999996</v>
      </c>
      <c r="F57" s="37">
        <v>4073417.13</v>
      </c>
      <c r="G57" s="37">
        <v>3613576.49</v>
      </c>
      <c r="H57" s="37">
        <v>-29470.62</v>
      </c>
      <c r="I57" s="37">
        <v>0</v>
      </c>
      <c r="J57" s="37">
        <v>0</v>
      </c>
      <c r="K57" s="37">
        <v>53619521.670000002</v>
      </c>
    </row>
    <row r="58" spans="1:11" ht="15" customHeight="1">
      <c r="A58" s="36">
        <v>10</v>
      </c>
      <c r="B58" s="36" t="s">
        <v>180</v>
      </c>
      <c r="C58" s="37">
        <v>0</v>
      </c>
      <c r="D58" s="37">
        <v>0</v>
      </c>
      <c r="E58" s="37">
        <v>-747024.08</v>
      </c>
      <c r="F58" s="37">
        <v>0</v>
      </c>
      <c r="G58" s="37">
        <v>806193.65</v>
      </c>
      <c r="H58" s="37">
        <v>-910101.61</v>
      </c>
      <c r="I58" s="37">
        <v>0</v>
      </c>
      <c r="J58" s="37">
        <v>0</v>
      </c>
      <c r="K58" s="37">
        <v>-643116.12</v>
      </c>
    </row>
    <row r="59" spans="1:11" ht="15" customHeight="1">
      <c r="A59" s="36">
        <v>11</v>
      </c>
      <c r="B59" s="36" t="s">
        <v>181</v>
      </c>
      <c r="C59" s="37">
        <v>2784347</v>
      </c>
      <c r="D59" s="37">
        <v>1101621900</v>
      </c>
      <c r="E59" s="37">
        <v>1387782109.27</v>
      </c>
      <c r="F59" s="37">
        <v>6750776772.1099997</v>
      </c>
      <c r="G59" s="37">
        <v>5276480594.8699999</v>
      </c>
      <c r="H59" s="37">
        <v>1056371631.98</v>
      </c>
      <c r="I59" s="37">
        <v>-19774331.699999999</v>
      </c>
      <c r="J59" s="37">
        <v>0</v>
      </c>
      <c r="K59" s="37">
        <v>1785932322.8299999</v>
      </c>
    </row>
    <row r="60" spans="1:11" ht="15" customHeight="1">
      <c r="A60" s="36">
        <v>12</v>
      </c>
      <c r="B60" s="36" t="s">
        <v>165</v>
      </c>
      <c r="C60" s="37">
        <v>140260</v>
      </c>
      <c r="D60" s="37">
        <v>254352</v>
      </c>
      <c r="E60" s="37">
        <v>283805662.61000001</v>
      </c>
      <c r="F60" s="37">
        <v>5945597.1399999997</v>
      </c>
      <c r="G60" s="37">
        <v>10007515.939999999</v>
      </c>
      <c r="H60" s="37">
        <v>3088639.19</v>
      </c>
      <c r="I60" s="37">
        <v>19774331.699999999</v>
      </c>
      <c r="J60" s="37">
        <v>0</v>
      </c>
      <c r="K60" s="37">
        <v>296429436.31999999</v>
      </c>
    </row>
    <row r="61" spans="1:11" ht="15" customHeight="1">
      <c r="A61" s="36">
        <v>13</v>
      </c>
      <c r="B61" s="36" t="s">
        <v>153</v>
      </c>
      <c r="C61" s="37">
        <v>8792</v>
      </c>
      <c r="D61" s="37">
        <v>9670530</v>
      </c>
      <c r="E61" s="37">
        <v>76573264.980000004</v>
      </c>
      <c r="F61" s="37">
        <v>102388145.14</v>
      </c>
      <c r="G61" s="37">
        <v>95233532.769999996</v>
      </c>
      <c r="H61" s="37">
        <v>4729268.68</v>
      </c>
      <c r="I61" s="37">
        <v>0</v>
      </c>
      <c r="J61" s="37">
        <v>0</v>
      </c>
      <c r="K61" s="37">
        <v>78998608.670000002</v>
      </c>
    </row>
    <row r="62" spans="1:11" ht="15" customHeight="1">
      <c r="A62" s="36">
        <v>14</v>
      </c>
      <c r="B62" s="36" t="s">
        <v>154</v>
      </c>
      <c r="C62" s="37">
        <v>2933399</v>
      </c>
      <c r="D62" s="37">
        <v>1111546782</v>
      </c>
      <c r="E62" s="37">
        <v>1748161036.8599999</v>
      </c>
      <c r="F62" s="37">
        <v>6859110514.3900003</v>
      </c>
      <c r="G62" s="37">
        <v>5381721643.5799999</v>
      </c>
      <c r="H62" s="37">
        <v>1064189539.85</v>
      </c>
      <c r="I62" s="37">
        <v>0</v>
      </c>
      <c r="J62" s="37">
        <v>0</v>
      </c>
      <c r="K62" s="37">
        <v>2161360367.8200002</v>
      </c>
    </row>
    <row r="63" spans="1:11" ht="15" customHeight="1">
      <c r="A63" s="35" t="s">
        <v>141</v>
      </c>
      <c r="B63" s="35"/>
      <c r="C63" s="35"/>
      <c r="D63" s="35"/>
      <c r="E63" s="35"/>
      <c r="F63" s="35"/>
      <c r="G63" s="35"/>
      <c r="H63" s="35"/>
      <c r="I63" s="35"/>
      <c r="J63" s="35"/>
      <c r="K63" s="35"/>
    </row>
    <row r="64" spans="1:11" ht="15" customHeight="1">
      <c r="A64" s="35" t="s">
        <v>182</v>
      </c>
      <c r="B64" s="35"/>
      <c r="C64" s="35"/>
      <c r="D64" s="35"/>
      <c r="E64" s="35"/>
      <c r="F64" s="35"/>
      <c r="G64" s="35"/>
      <c r="H64" s="35"/>
      <c r="I64" s="35"/>
      <c r="J64" s="35"/>
      <c r="K64" s="35"/>
    </row>
    <row r="65" spans="1:11" ht="15" customHeight="1">
      <c r="A65" s="35" t="s">
        <v>141</v>
      </c>
      <c r="B65" s="35"/>
      <c r="C65" s="35"/>
      <c r="D65" s="35"/>
      <c r="E65" s="35"/>
      <c r="F65" s="35"/>
      <c r="G65" s="35"/>
      <c r="H65" s="35"/>
      <c r="I65" s="35"/>
      <c r="J65" s="35"/>
      <c r="K65" s="35"/>
    </row>
    <row r="66" spans="1:11" ht="15" customHeight="1">
      <c r="A66" s="33" t="s">
        <v>130</v>
      </c>
      <c r="B66" s="33" t="s">
        <v>131</v>
      </c>
      <c r="C66" s="34" t="s">
        <v>180</v>
      </c>
      <c r="D66" s="34" t="s">
        <v>183</v>
      </c>
      <c r="E66" s="34" t="s">
        <v>184</v>
      </c>
      <c r="F66" s="34" t="s">
        <v>185</v>
      </c>
      <c r="G66" s="34" t="s">
        <v>186</v>
      </c>
      <c r="H66" s="34" t="s">
        <v>187</v>
      </c>
      <c r="I66" s="34" t="s">
        <v>188</v>
      </c>
      <c r="J66" s="34" t="s">
        <v>189</v>
      </c>
      <c r="K66" s="37"/>
    </row>
    <row r="67" spans="1:11" ht="15" customHeight="1">
      <c r="A67" s="36"/>
      <c r="B67" s="36"/>
      <c r="C67" s="34" t="s">
        <v>190</v>
      </c>
      <c r="D67" s="34" t="s">
        <v>191</v>
      </c>
      <c r="E67" s="34" t="s">
        <v>192</v>
      </c>
      <c r="F67" s="34" t="s">
        <v>193</v>
      </c>
      <c r="G67" s="34" t="s">
        <v>194</v>
      </c>
      <c r="H67" s="34" t="s">
        <v>164</v>
      </c>
      <c r="I67" s="34" t="s">
        <v>195</v>
      </c>
      <c r="J67" s="34" t="s">
        <v>196</v>
      </c>
      <c r="K67" s="34" t="s">
        <v>145</v>
      </c>
    </row>
    <row r="68" spans="1:11" ht="15" customHeight="1">
      <c r="A68" s="35" t="s">
        <v>141</v>
      </c>
      <c r="B68" s="35"/>
      <c r="C68" s="35"/>
      <c r="D68" s="35"/>
      <c r="E68" s="35"/>
      <c r="F68" s="35"/>
      <c r="G68" s="35"/>
      <c r="H68" s="35"/>
      <c r="I68" s="35"/>
      <c r="J68" s="35"/>
      <c r="K68" s="35"/>
    </row>
    <row r="69" spans="1:11" ht="15" customHeight="1">
      <c r="A69" s="36">
        <v>1</v>
      </c>
      <c r="B69" s="36" t="s">
        <v>2</v>
      </c>
      <c r="C69" s="37">
        <v>676896.21</v>
      </c>
      <c r="D69" s="37">
        <v>396889374.73000002</v>
      </c>
      <c r="E69" s="37">
        <v>52620828.579999998</v>
      </c>
      <c r="F69" s="37">
        <v>-11156.78</v>
      </c>
      <c r="G69" s="37">
        <v>22613993.010000002</v>
      </c>
      <c r="H69" s="37">
        <v>0</v>
      </c>
      <c r="I69" s="37">
        <v>0</v>
      </c>
      <c r="J69" s="37">
        <v>0</v>
      </c>
      <c r="K69" s="37">
        <v>472789935.75</v>
      </c>
    </row>
    <row r="70" spans="1:11" ht="15" customHeight="1">
      <c r="A70" s="36">
        <v>2</v>
      </c>
      <c r="B70" s="36" t="s">
        <v>142</v>
      </c>
      <c r="C70" s="37">
        <v>510</v>
      </c>
      <c r="D70" s="37">
        <v>3998473.44</v>
      </c>
      <c r="E70" s="37">
        <v>2756635.8</v>
      </c>
      <c r="F70" s="37">
        <v>0</v>
      </c>
      <c r="G70" s="37">
        <v>1144315.07</v>
      </c>
      <c r="H70" s="37">
        <v>7701400.0800000001</v>
      </c>
      <c r="I70" s="37">
        <v>0</v>
      </c>
      <c r="J70" s="37">
        <v>29930.87</v>
      </c>
      <c r="K70" s="37">
        <v>15631265.26</v>
      </c>
    </row>
    <row r="71" spans="1:11" ht="15" customHeight="1">
      <c r="A71" s="36">
        <v>3</v>
      </c>
      <c r="B71" s="36" t="s">
        <v>143</v>
      </c>
      <c r="C71" s="37">
        <v>213935.94</v>
      </c>
      <c r="D71" s="37">
        <v>169089710.22999999</v>
      </c>
      <c r="E71" s="37">
        <v>70601060.400000006</v>
      </c>
      <c r="F71" s="37">
        <v>120635842.39</v>
      </c>
      <c r="G71" s="37">
        <v>11334100.140000001</v>
      </c>
      <c r="H71" s="37">
        <v>0</v>
      </c>
      <c r="I71" s="37">
        <v>0</v>
      </c>
      <c r="J71" s="37">
        <v>0</v>
      </c>
      <c r="K71" s="37">
        <v>371874649.10000002</v>
      </c>
    </row>
    <row r="72" spans="1:11" ht="15" customHeight="1">
      <c r="A72" s="36"/>
      <c r="B72" s="36" t="s">
        <v>144</v>
      </c>
      <c r="C72" s="37"/>
      <c r="D72" s="37">
        <v>1889298.78</v>
      </c>
      <c r="E72" s="37">
        <v>2864053.84</v>
      </c>
      <c r="F72" s="37">
        <v>5386.68</v>
      </c>
      <c r="G72" s="37"/>
      <c r="H72" s="37"/>
      <c r="I72" s="37"/>
      <c r="J72" s="37"/>
      <c r="K72" s="37">
        <v>4758739.3</v>
      </c>
    </row>
    <row r="73" spans="1:11" ht="15" customHeight="1">
      <c r="A73" s="36"/>
      <c r="B73" s="36" t="s">
        <v>145</v>
      </c>
      <c r="C73" s="37">
        <v>213935.94</v>
      </c>
      <c r="D73" s="37">
        <v>170979009.00999999</v>
      </c>
      <c r="E73" s="37">
        <v>73465114.239999995</v>
      </c>
      <c r="F73" s="37">
        <v>120641229.06999999</v>
      </c>
      <c r="G73" s="37">
        <v>11334100.140000001</v>
      </c>
      <c r="H73" s="37">
        <v>0</v>
      </c>
      <c r="I73" s="37">
        <v>0</v>
      </c>
      <c r="J73" s="37">
        <v>0</v>
      </c>
      <c r="K73" s="37">
        <v>376633388.39999998</v>
      </c>
    </row>
    <row r="74" spans="1:11" ht="15" customHeight="1">
      <c r="A74" s="36">
        <v>4</v>
      </c>
      <c r="B74" s="36" t="s">
        <v>146</v>
      </c>
      <c r="C74" s="37">
        <v>0</v>
      </c>
      <c r="D74" s="37">
        <v>11034658.880000001</v>
      </c>
      <c r="E74" s="37">
        <v>4158318.73</v>
      </c>
      <c r="F74" s="37">
        <v>4259002.55</v>
      </c>
      <c r="G74" s="37">
        <v>2660400.7999999998</v>
      </c>
      <c r="H74" s="37">
        <v>130641291.38</v>
      </c>
      <c r="I74" s="37">
        <v>0</v>
      </c>
      <c r="J74" s="37">
        <v>0</v>
      </c>
      <c r="K74" s="37">
        <v>152753672.34</v>
      </c>
    </row>
    <row r="75" spans="1:11" ht="15" customHeight="1">
      <c r="A75" s="36">
        <v>5</v>
      </c>
      <c r="B75" s="36" t="s">
        <v>5</v>
      </c>
      <c r="C75" s="37">
        <v>3944</v>
      </c>
      <c r="D75" s="37">
        <v>7038904.7400000002</v>
      </c>
      <c r="E75" s="37">
        <v>16782524.280000001</v>
      </c>
      <c r="F75" s="37">
        <v>0</v>
      </c>
      <c r="G75" s="37">
        <v>3465042.53</v>
      </c>
      <c r="H75" s="37">
        <v>0</v>
      </c>
      <c r="I75" s="37">
        <v>0</v>
      </c>
      <c r="J75" s="37">
        <v>0</v>
      </c>
      <c r="K75" s="37">
        <v>27290415.550000001</v>
      </c>
    </row>
    <row r="76" spans="1:11" ht="15" customHeight="1">
      <c r="A76" s="36">
        <v>6</v>
      </c>
      <c r="B76" s="36" t="s">
        <v>147</v>
      </c>
      <c r="C76" s="37">
        <v>14815.46</v>
      </c>
      <c r="D76" s="37">
        <v>14875892.949999999</v>
      </c>
      <c r="E76" s="37">
        <v>1945850.05</v>
      </c>
      <c r="F76" s="37">
        <v>-36525.760000000002</v>
      </c>
      <c r="G76" s="37">
        <v>141762.89000000001</v>
      </c>
      <c r="H76" s="37">
        <v>0</v>
      </c>
      <c r="I76" s="37">
        <v>0</v>
      </c>
      <c r="J76" s="37">
        <v>0</v>
      </c>
      <c r="K76" s="37">
        <v>16941795.59</v>
      </c>
    </row>
    <row r="77" spans="1:11" ht="15" customHeight="1">
      <c r="A77" s="36">
        <v>7</v>
      </c>
      <c r="B77" s="36" t="s">
        <v>148</v>
      </c>
      <c r="C77" s="37">
        <v>0</v>
      </c>
      <c r="D77" s="37">
        <v>1409218.22</v>
      </c>
      <c r="E77" s="37">
        <v>1097712.6200000001</v>
      </c>
      <c r="F77" s="37">
        <v>1805.77</v>
      </c>
      <c r="G77" s="37">
        <v>0</v>
      </c>
      <c r="H77" s="37">
        <v>658.4</v>
      </c>
      <c r="I77" s="37">
        <v>0</v>
      </c>
      <c r="J77" s="37">
        <v>11099.12</v>
      </c>
      <c r="K77" s="37">
        <v>2520494.13</v>
      </c>
    </row>
    <row r="78" spans="1:11" ht="15" customHeight="1">
      <c r="A78" s="36">
        <v>8</v>
      </c>
      <c r="B78" s="36" t="s">
        <v>149</v>
      </c>
      <c r="C78" s="37">
        <v>0</v>
      </c>
      <c r="D78" s="37">
        <v>1704.02</v>
      </c>
      <c r="E78" s="37">
        <v>549022.04</v>
      </c>
      <c r="F78" s="37">
        <v>17419</v>
      </c>
      <c r="G78" s="37">
        <v>0</v>
      </c>
      <c r="H78" s="37">
        <v>0</v>
      </c>
      <c r="I78" s="37">
        <v>0</v>
      </c>
      <c r="J78" s="37">
        <v>0</v>
      </c>
      <c r="K78" s="37">
        <v>568145.06000000006</v>
      </c>
    </row>
    <row r="79" spans="1:11" ht="15" customHeight="1">
      <c r="A79" s="36">
        <v>9</v>
      </c>
      <c r="B79" s="36" t="s">
        <v>150</v>
      </c>
      <c r="C79" s="37"/>
      <c r="D79" s="37">
        <v>4579.8</v>
      </c>
      <c r="E79" s="37">
        <v>-34050.42</v>
      </c>
      <c r="F79" s="37">
        <v>0</v>
      </c>
      <c r="G79" s="37"/>
      <c r="H79" s="37"/>
      <c r="I79" s="37"/>
      <c r="J79" s="37"/>
      <c r="K79" s="37">
        <v>-29470.62</v>
      </c>
    </row>
    <row r="80" spans="1:11" ht="15" customHeight="1">
      <c r="A80" s="36">
        <v>10</v>
      </c>
      <c r="B80" s="36" t="s">
        <v>180</v>
      </c>
      <c r="C80" s="37">
        <v>-910101.61</v>
      </c>
      <c r="D80" s="37">
        <v>0</v>
      </c>
      <c r="E80" s="37">
        <v>0</v>
      </c>
      <c r="F80" s="37">
        <v>0</v>
      </c>
      <c r="G80" s="37">
        <v>0</v>
      </c>
      <c r="H80" s="37">
        <v>0</v>
      </c>
      <c r="I80" s="37">
        <v>0</v>
      </c>
      <c r="J80" s="37">
        <v>0</v>
      </c>
      <c r="K80" s="37">
        <v>-910101.61</v>
      </c>
    </row>
    <row r="81" spans="1:13" ht="15" customHeight="1">
      <c r="A81" s="36">
        <v>11</v>
      </c>
      <c r="B81" s="36" t="s">
        <v>151</v>
      </c>
      <c r="C81" s="37">
        <v>0</v>
      </c>
      <c r="D81" s="37">
        <v>602927014.97000003</v>
      </c>
      <c r="E81" s="37">
        <v>148865217.84</v>
      </c>
      <c r="F81" s="37">
        <v>124847162.40000001</v>
      </c>
      <c r="G81" s="37">
        <v>41359614.439999998</v>
      </c>
      <c r="H81" s="37">
        <v>138342691.46000001</v>
      </c>
      <c r="I81" s="37">
        <v>0</v>
      </c>
      <c r="J81" s="37">
        <v>29930.87</v>
      </c>
      <c r="K81" s="37">
        <v>1056371631.98</v>
      </c>
    </row>
    <row r="82" spans="1:13" ht="15" customHeight="1">
      <c r="A82" s="36">
        <v>12</v>
      </c>
      <c r="B82" s="36" t="s">
        <v>165</v>
      </c>
      <c r="C82" s="37">
        <v>0</v>
      </c>
      <c r="D82" s="37">
        <v>1410922.24</v>
      </c>
      <c r="E82" s="37">
        <v>1646734.66</v>
      </c>
      <c r="F82" s="37">
        <v>19224.77</v>
      </c>
      <c r="G82" s="37">
        <v>0</v>
      </c>
      <c r="H82" s="37">
        <v>658.4</v>
      </c>
      <c r="I82" s="37">
        <v>0</v>
      </c>
      <c r="J82" s="37">
        <v>11099.12</v>
      </c>
      <c r="K82" s="37">
        <v>3088639.19</v>
      </c>
    </row>
    <row r="83" spans="1:13" ht="15" customHeight="1">
      <c r="A83" s="36">
        <v>13</v>
      </c>
      <c r="B83" s="36" t="s">
        <v>153</v>
      </c>
      <c r="C83" s="37">
        <v>0</v>
      </c>
      <c r="D83" s="37">
        <v>1893878.58</v>
      </c>
      <c r="E83" s="37">
        <v>2830003.42</v>
      </c>
      <c r="F83" s="37">
        <v>5386.68</v>
      </c>
      <c r="G83" s="37">
        <v>0</v>
      </c>
      <c r="H83" s="37">
        <v>0</v>
      </c>
      <c r="I83" s="37">
        <v>0</v>
      </c>
      <c r="J83" s="37">
        <v>0</v>
      </c>
      <c r="K83" s="37">
        <v>4729268.68</v>
      </c>
    </row>
    <row r="84" spans="1:13" ht="15" customHeight="1">
      <c r="A84" s="36">
        <v>14</v>
      </c>
      <c r="B84" s="36" t="s">
        <v>154</v>
      </c>
      <c r="C84" s="37">
        <v>0</v>
      </c>
      <c r="D84" s="37">
        <v>606231815.78999996</v>
      </c>
      <c r="E84" s="37">
        <v>153341955.91999999</v>
      </c>
      <c r="F84" s="37">
        <v>124871773.84999999</v>
      </c>
      <c r="G84" s="37">
        <v>41359614.439999998</v>
      </c>
      <c r="H84" s="37">
        <v>138343349.86000001</v>
      </c>
      <c r="I84" s="37">
        <v>0</v>
      </c>
      <c r="J84" s="37">
        <v>41029.99</v>
      </c>
      <c r="K84" s="37">
        <v>1064189539.85</v>
      </c>
    </row>
    <row r="85" spans="1:13" ht="15" customHeight="1">
      <c r="A85" s="35" t="s">
        <v>141</v>
      </c>
      <c r="B85" s="35"/>
      <c r="C85" s="35"/>
      <c r="D85" s="35"/>
      <c r="E85" s="35"/>
      <c r="F85" s="35"/>
      <c r="G85" s="35"/>
      <c r="H85" s="35"/>
      <c r="I85" s="35"/>
      <c r="J85" s="35"/>
      <c r="K85" s="35"/>
    </row>
    <row r="93" spans="1:13" ht="15" customHeight="1">
      <c r="B93" s="40" t="s">
        <v>197</v>
      </c>
      <c r="C93" s="40"/>
      <c r="D93" s="40"/>
      <c r="E93" s="40"/>
      <c r="F93" s="40"/>
    </row>
    <row r="94" spans="1:13" ht="15" customHeight="1">
      <c r="B94" s="41"/>
      <c r="C94" s="41"/>
      <c r="D94" s="41"/>
      <c r="E94" s="41"/>
      <c r="F94" s="41"/>
    </row>
    <row r="95" spans="1:13" ht="15" customHeight="1">
      <c r="B95" s="40" t="s">
        <v>198</v>
      </c>
      <c r="C95" s="40"/>
      <c r="D95" s="40"/>
      <c r="E95" s="40"/>
      <c r="F95" s="40"/>
      <c r="G95" s="40"/>
      <c r="H95" s="40"/>
      <c r="I95" s="40"/>
      <c r="J95" s="40"/>
      <c r="K95" s="40"/>
      <c r="L95" s="40"/>
      <c r="M95" s="40"/>
    </row>
    <row r="96" spans="1:13" ht="15" customHeight="1">
      <c r="B96" s="42" t="s">
        <v>199</v>
      </c>
      <c r="C96" s="43" t="s">
        <v>200</v>
      </c>
      <c r="D96" s="41" t="s">
        <v>201</v>
      </c>
      <c r="E96" s="41" t="s">
        <v>202</v>
      </c>
      <c r="F96" s="41" t="s">
        <v>203</v>
      </c>
      <c r="G96" s="41" t="s">
        <v>204</v>
      </c>
      <c r="H96" s="41" t="s">
        <v>205</v>
      </c>
      <c r="I96" s="41" t="s">
        <v>206</v>
      </c>
      <c r="J96" s="41" t="s">
        <v>207</v>
      </c>
      <c r="K96" s="41" t="s">
        <v>208</v>
      </c>
      <c r="L96" s="41" t="s">
        <v>209</v>
      </c>
      <c r="M96" s="41"/>
    </row>
    <row r="97" spans="2:13" ht="15" customHeight="1">
      <c r="B97" s="40" t="s">
        <v>198</v>
      </c>
      <c r="C97" s="40"/>
      <c r="D97" s="40"/>
      <c r="E97" s="40"/>
      <c r="F97" s="40"/>
      <c r="G97" s="40"/>
      <c r="H97" s="40"/>
      <c r="I97" s="40"/>
      <c r="J97" s="40"/>
      <c r="K97" s="40"/>
      <c r="L97" s="40"/>
      <c r="M97" s="40"/>
    </row>
    <row r="98" spans="2:13" ht="15" customHeight="1">
      <c r="B98" s="42">
        <v>1</v>
      </c>
      <c r="C98" s="43" t="s">
        <v>210</v>
      </c>
      <c r="D98" s="41">
        <v>692603720.38999999</v>
      </c>
      <c r="E98" s="41">
        <v>4495794941.0500002</v>
      </c>
      <c r="F98" s="41">
        <v>228089997.05000001</v>
      </c>
      <c r="G98" s="41">
        <v>1203211432.4200001</v>
      </c>
      <c r="H98" s="41">
        <v>0</v>
      </c>
      <c r="I98" s="41">
        <v>6730906.5899999999</v>
      </c>
      <c r="J98" s="41">
        <v>53726118.039999999</v>
      </c>
      <c r="K98" s="41">
        <v>-63618893.590000004</v>
      </c>
      <c r="L98" s="41">
        <v>-11142206.23</v>
      </c>
      <c r="M98" s="41"/>
    </row>
    <row r="99" spans="2:13" ht="15" customHeight="1">
      <c r="B99" s="42">
        <v>2</v>
      </c>
      <c r="C99" s="43" t="s">
        <v>211</v>
      </c>
      <c r="D99" s="41">
        <v>46307680</v>
      </c>
      <c r="E99" s="41">
        <v>454218764.30000001</v>
      </c>
      <c r="F99" s="41">
        <v>0</v>
      </c>
      <c r="G99" s="41">
        <v>109229986.54000001</v>
      </c>
      <c r="H99" s="41">
        <v>0</v>
      </c>
      <c r="I99" s="41">
        <v>0</v>
      </c>
      <c r="J99" s="41">
        <v>0</v>
      </c>
      <c r="K99" s="41">
        <v>-7437025.4000000004</v>
      </c>
      <c r="L99" s="41">
        <v>-4542187.6399999997</v>
      </c>
      <c r="M99" s="41"/>
    </row>
    <row r="100" spans="2:13" ht="15" customHeight="1">
      <c r="B100" s="42">
        <v>3</v>
      </c>
      <c r="C100" s="43" t="s">
        <v>212</v>
      </c>
      <c r="D100" s="41">
        <v>469560</v>
      </c>
      <c r="E100" s="41">
        <v>490835.9</v>
      </c>
      <c r="F100" s="41">
        <v>0</v>
      </c>
      <c r="G100" s="41">
        <v>0</v>
      </c>
      <c r="H100" s="41">
        <v>0</v>
      </c>
      <c r="I100" s="41">
        <v>37123.879999999997</v>
      </c>
      <c r="J100" s="41">
        <v>0</v>
      </c>
      <c r="K100" s="41">
        <v>-2045.39</v>
      </c>
      <c r="L100" s="41">
        <v>0</v>
      </c>
      <c r="M100" s="41"/>
    </row>
    <row r="101" spans="2:13" ht="15" customHeight="1">
      <c r="B101" s="42">
        <v>4</v>
      </c>
      <c r="C101" s="43" t="s">
        <v>213</v>
      </c>
      <c r="D101" s="41">
        <v>0</v>
      </c>
      <c r="E101" s="41">
        <v>0</v>
      </c>
      <c r="F101" s="41">
        <v>0</v>
      </c>
      <c r="G101" s="41">
        <v>0</v>
      </c>
      <c r="H101" s="41">
        <v>0</v>
      </c>
      <c r="I101" s="41">
        <v>0</v>
      </c>
      <c r="J101" s="41">
        <v>0</v>
      </c>
      <c r="K101" s="41">
        <v>0</v>
      </c>
      <c r="L101" s="41">
        <v>0</v>
      </c>
      <c r="M101" s="41"/>
    </row>
    <row r="102" spans="2:13" ht="15" customHeight="1">
      <c r="B102" s="42">
        <v>5</v>
      </c>
      <c r="C102" s="43" t="s">
        <v>214</v>
      </c>
      <c r="D102" s="41">
        <v>0</v>
      </c>
      <c r="E102" s="41">
        <v>0</v>
      </c>
      <c r="F102" s="41">
        <v>0</v>
      </c>
      <c r="G102" s="41">
        <v>0</v>
      </c>
      <c r="H102" s="41">
        <v>0</v>
      </c>
      <c r="I102" s="41">
        <v>0</v>
      </c>
      <c r="J102" s="41">
        <v>0</v>
      </c>
      <c r="K102" s="41">
        <v>0</v>
      </c>
      <c r="L102" s="41">
        <v>0</v>
      </c>
      <c r="M102" s="41"/>
    </row>
    <row r="103" spans="2:13" ht="15" customHeight="1">
      <c r="B103" s="42">
        <v>6</v>
      </c>
      <c r="C103" s="43" t="s">
        <v>215</v>
      </c>
      <c r="D103" s="41">
        <v>0</v>
      </c>
      <c r="E103" s="41">
        <v>0</v>
      </c>
      <c r="F103" s="41">
        <v>0</v>
      </c>
      <c r="G103" s="41">
        <v>0</v>
      </c>
      <c r="H103" s="41">
        <v>0</v>
      </c>
      <c r="I103" s="41">
        <v>0</v>
      </c>
      <c r="J103" s="41">
        <v>0</v>
      </c>
      <c r="K103" s="41">
        <v>0</v>
      </c>
      <c r="L103" s="41">
        <v>0</v>
      </c>
      <c r="M103" s="41"/>
    </row>
    <row r="104" spans="2:13" ht="15" customHeight="1">
      <c r="B104" s="42">
        <v>7</v>
      </c>
      <c r="C104" s="43" t="s">
        <v>216</v>
      </c>
      <c r="D104" s="41">
        <v>0</v>
      </c>
      <c r="E104" s="41">
        <v>0</v>
      </c>
      <c r="F104" s="41">
        <v>0</v>
      </c>
      <c r="G104" s="41">
        <v>0</v>
      </c>
      <c r="H104" s="41">
        <v>0</v>
      </c>
      <c r="I104" s="41">
        <v>0</v>
      </c>
      <c r="J104" s="41">
        <v>0</v>
      </c>
      <c r="K104" s="41">
        <v>0</v>
      </c>
      <c r="L104" s="41">
        <v>0</v>
      </c>
      <c r="M104" s="41"/>
    </row>
    <row r="105" spans="2:13" ht="15" customHeight="1">
      <c r="B105" s="42">
        <v>8</v>
      </c>
      <c r="C105" s="43" t="s">
        <v>217</v>
      </c>
      <c r="D105" s="41">
        <v>0</v>
      </c>
      <c r="E105" s="41">
        <v>0</v>
      </c>
      <c r="F105" s="41">
        <v>0</v>
      </c>
      <c r="G105" s="41">
        <v>0</v>
      </c>
      <c r="H105" s="41">
        <v>0</v>
      </c>
      <c r="I105" s="41">
        <v>0</v>
      </c>
      <c r="J105" s="41">
        <v>186372.62</v>
      </c>
      <c r="K105" s="41">
        <v>0</v>
      </c>
      <c r="L105" s="41">
        <v>0</v>
      </c>
      <c r="M105" s="41"/>
    </row>
    <row r="106" spans="2:13" ht="15" customHeight="1">
      <c r="B106" s="42">
        <v>9</v>
      </c>
      <c r="C106" s="43" t="s">
        <v>149</v>
      </c>
      <c r="D106" s="41">
        <v>9967895.7400000002</v>
      </c>
      <c r="E106" s="41">
        <v>0</v>
      </c>
      <c r="F106" s="41">
        <v>0</v>
      </c>
      <c r="G106" s="41">
        <v>0</v>
      </c>
      <c r="H106" s="41">
        <v>0</v>
      </c>
      <c r="I106" s="41">
        <v>0</v>
      </c>
      <c r="J106" s="41">
        <v>200288</v>
      </c>
      <c r="K106" s="41">
        <v>0</v>
      </c>
      <c r="L106" s="41">
        <v>0</v>
      </c>
      <c r="M106" s="41"/>
    </row>
    <row r="107" spans="2:13" ht="15" customHeight="1">
      <c r="B107" s="42">
        <v>10</v>
      </c>
      <c r="C107" s="43" t="s">
        <v>218</v>
      </c>
      <c r="D107" s="41">
        <v>1710700</v>
      </c>
      <c r="E107" s="41">
        <v>12852778</v>
      </c>
      <c r="F107" s="41">
        <v>380456.65</v>
      </c>
      <c r="G107" s="41">
        <v>3556151.92</v>
      </c>
      <c r="H107" s="41">
        <v>0</v>
      </c>
      <c r="I107" s="41">
        <v>384611.36</v>
      </c>
      <c r="J107" s="41">
        <v>0</v>
      </c>
      <c r="K107" s="41">
        <v>-84009.48</v>
      </c>
      <c r="L107" s="41">
        <v>0</v>
      </c>
      <c r="M107" s="41"/>
    </row>
    <row r="108" spans="2:13" ht="15" customHeight="1">
      <c r="B108" s="40" t="s">
        <v>198</v>
      </c>
      <c r="C108" s="40"/>
      <c r="D108" s="40"/>
      <c r="E108" s="40"/>
      <c r="F108" s="40"/>
      <c r="G108" s="40"/>
      <c r="H108" s="40"/>
      <c r="I108" s="40"/>
      <c r="J108" s="40"/>
      <c r="K108" s="40"/>
      <c r="L108" s="40"/>
      <c r="M108" s="40"/>
    </row>
    <row r="109" spans="2:13" ht="15" customHeight="1">
      <c r="B109" s="44" t="s">
        <v>219</v>
      </c>
      <c r="C109" s="44"/>
      <c r="D109" s="41">
        <v>751059556.13</v>
      </c>
      <c r="E109" s="41">
        <v>4963357319.25</v>
      </c>
      <c r="F109" s="41">
        <v>228470453.69999999</v>
      </c>
      <c r="G109" s="41">
        <v>1315997570.8800001</v>
      </c>
      <c r="H109" s="41">
        <v>0</v>
      </c>
      <c r="I109" s="41">
        <v>7152641.8300000001</v>
      </c>
      <c r="J109" s="41">
        <v>54112778.659999996</v>
      </c>
      <c r="K109" s="41">
        <v>-71141973.859999999</v>
      </c>
      <c r="L109" s="41">
        <v>-15684393.869999999</v>
      </c>
      <c r="M109" s="41"/>
    </row>
    <row r="110" spans="2:13" ht="15" customHeight="1">
      <c r="B110" s="40" t="s">
        <v>198</v>
      </c>
      <c r="C110" s="40"/>
      <c r="D110" s="40"/>
      <c r="E110" s="40"/>
      <c r="F110" s="40"/>
      <c r="G110" s="40"/>
      <c r="H110" s="40"/>
      <c r="I110" s="40"/>
      <c r="J110" s="40"/>
      <c r="K110" s="40"/>
      <c r="L110" s="40"/>
      <c r="M110" s="40"/>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B1:L32"/>
  <sheetViews>
    <sheetView view="pageBreakPreview" zoomScale="60" workbookViewId="0">
      <selection activeCell="R12" sqref="R12"/>
    </sheetView>
  </sheetViews>
  <sheetFormatPr defaultRowHeight="12.75"/>
  <cols>
    <col min="1" max="1" width="1.5703125" style="243" customWidth="1"/>
    <col min="2" max="2" width="9.140625" style="243" customWidth="1"/>
    <col min="3" max="3" width="12.28515625" style="243" customWidth="1"/>
    <col min="4" max="4" width="9.140625" style="243" customWidth="1"/>
    <col min="5" max="5" width="14.7109375" style="243" customWidth="1"/>
    <col min="6" max="6" width="9.140625" style="243" customWidth="1"/>
    <col min="7" max="7" width="2" style="243" customWidth="1"/>
    <col min="8" max="8" width="9.140625" style="243"/>
    <col min="9" max="9" width="14.7109375" style="243" customWidth="1"/>
    <col min="10" max="10" width="9.140625" style="243"/>
    <col min="11" max="11" width="14.5703125" style="243" customWidth="1"/>
    <col min="12" max="12" width="16.42578125" style="243" customWidth="1"/>
    <col min="13" max="16384" width="9.140625" style="243"/>
  </cols>
  <sheetData>
    <row r="1" spans="2:12" ht="24.75" customHeight="1" thickBot="1">
      <c r="B1" s="371" t="s">
        <v>239</v>
      </c>
      <c r="C1" s="372"/>
      <c r="D1" s="372"/>
      <c r="E1" s="372"/>
      <c r="F1" s="372"/>
      <c r="G1" s="372"/>
      <c r="H1" s="372"/>
      <c r="I1" s="372"/>
      <c r="J1" s="372"/>
      <c r="K1" s="372"/>
      <c r="L1" s="373"/>
    </row>
    <row r="2" spans="2:12" ht="5.25" customHeight="1">
      <c r="B2" s="244"/>
      <c r="C2" s="244"/>
      <c r="D2" s="244"/>
      <c r="E2" s="244"/>
      <c r="F2" s="244"/>
      <c r="G2" s="244"/>
      <c r="H2" s="244"/>
      <c r="I2" s="244"/>
      <c r="J2" s="244"/>
      <c r="K2" s="244"/>
      <c r="L2" s="245"/>
    </row>
    <row r="3" spans="2:12" ht="21.75" customHeight="1" thickBot="1">
      <c r="B3" s="374" t="s">
        <v>240</v>
      </c>
      <c r="C3" s="375"/>
      <c r="D3" s="375"/>
      <c r="E3" s="375"/>
      <c r="F3" s="375"/>
      <c r="G3" s="375"/>
      <c r="H3" s="375"/>
      <c r="I3" s="375"/>
      <c r="J3" s="375"/>
      <c r="K3" s="375"/>
      <c r="L3" s="376"/>
    </row>
    <row r="4" spans="2:12" ht="27.75" customHeight="1">
      <c r="B4" s="366" t="s">
        <v>200</v>
      </c>
      <c r="C4" s="367" t="s">
        <v>241</v>
      </c>
      <c r="D4" s="367" t="s">
        <v>242</v>
      </c>
      <c r="E4" s="367"/>
      <c r="F4" s="367"/>
      <c r="G4" s="246"/>
      <c r="H4" s="367" t="s">
        <v>243</v>
      </c>
      <c r="I4" s="367"/>
      <c r="J4" s="367"/>
      <c r="K4" s="367" t="s">
        <v>244</v>
      </c>
      <c r="L4" s="369" t="s">
        <v>245</v>
      </c>
    </row>
    <row r="5" spans="2:12" ht="68.25" customHeight="1">
      <c r="B5" s="355"/>
      <c r="C5" s="368"/>
      <c r="D5" s="247" t="s">
        <v>246</v>
      </c>
      <c r="E5" s="247" t="s">
        <v>247</v>
      </c>
      <c r="F5" s="247" t="s">
        <v>248</v>
      </c>
      <c r="G5" s="248"/>
      <c r="H5" s="247" t="s">
        <v>246</v>
      </c>
      <c r="I5" s="247" t="s">
        <v>249</v>
      </c>
      <c r="J5" s="247" t="s">
        <v>248</v>
      </c>
      <c r="K5" s="368"/>
      <c r="L5" s="370"/>
    </row>
    <row r="6" spans="2:12" s="249" customFormat="1" ht="21" customHeight="1">
      <c r="B6" s="363" t="s">
        <v>250</v>
      </c>
      <c r="C6" s="250" t="s">
        <v>251</v>
      </c>
      <c r="D6" s="251">
        <v>32</v>
      </c>
      <c r="E6" s="250" t="s">
        <v>252</v>
      </c>
      <c r="F6" s="252">
        <v>6.2152814219027457</v>
      </c>
      <c r="G6" s="253"/>
      <c r="H6" s="251">
        <v>32</v>
      </c>
      <c r="I6" s="250">
        <v>1</v>
      </c>
      <c r="J6" s="252">
        <v>1.1714087339271138</v>
      </c>
      <c r="K6" s="250">
        <v>1</v>
      </c>
      <c r="L6" s="357" t="s">
        <v>253</v>
      </c>
    </row>
    <row r="7" spans="2:12" s="249" customFormat="1" ht="21" customHeight="1">
      <c r="B7" s="364"/>
      <c r="C7" s="250" t="s">
        <v>254</v>
      </c>
      <c r="D7" s="251">
        <v>16</v>
      </c>
      <c r="E7" s="250">
        <v>0</v>
      </c>
      <c r="F7" s="252">
        <v>-19.983325952660216</v>
      </c>
      <c r="G7" s="253"/>
      <c r="H7" s="251">
        <v>16</v>
      </c>
      <c r="I7" s="250">
        <v>0</v>
      </c>
      <c r="J7" s="252">
        <v>2.3965543064410415</v>
      </c>
      <c r="K7" s="250">
        <v>0</v>
      </c>
      <c r="L7" s="358"/>
    </row>
    <row r="8" spans="2:12" s="249" customFormat="1" ht="21" customHeight="1">
      <c r="B8" s="364"/>
      <c r="C8" s="250" t="s">
        <v>255</v>
      </c>
      <c r="D8" s="251">
        <v>17</v>
      </c>
      <c r="E8" s="250">
        <v>3</v>
      </c>
      <c r="F8" s="252">
        <v>-6.0169736078312264</v>
      </c>
      <c r="G8" s="253"/>
      <c r="H8" s="251">
        <v>17</v>
      </c>
      <c r="I8" s="250">
        <v>0</v>
      </c>
      <c r="J8" s="252">
        <v>1.8872026109945781</v>
      </c>
      <c r="K8" s="250">
        <v>0</v>
      </c>
      <c r="L8" s="358"/>
    </row>
    <row r="9" spans="2:12" s="249" customFormat="1" ht="21" customHeight="1">
      <c r="B9" s="364"/>
      <c r="C9" s="250" t="s">
        <v>256</v>
      </c>
      <c r="D9" s="251">
        <v>1</v>
      </c>
      <c r="E9" s="250">
        <v>0</v>
      </c>
      <c r="F9" s="252">
        <v>-0.4406140196312156</v>
      </c>
      <c r="G9" s="253"/>
      <c r="H9" s="251">
        <v>1</v>
      </c>
      <c r="I9" s="250">
        <v>0</v>
      </c>
      <c r="J9" s="252">
        <v>1.0987896142224678</v>
      </c>
      <c r="K9" s="250">
        <v>0</v>
      </c>
      <c r="L9" s="358"/>
    </row>
    <row r="10" spans="2:12" s="249" customFormat="1" ht="21" customHeight="1">
      <c r="B10" s="364"/>
      <c r="C10" s="250" t="s">
        <v>257</v>
      </c>
      <c r="D10" s="251">
        <v>16</v>
      </c>
      <c r="E10" s="250">
        <v>1</v>
      </c>
      <c r="F10" s="252">
        <v>-8.9028480068041169</v>
      </c>
      <c r="G10" s="253"/>
      <c r="H10" s="251">
        <v>16</v>
      </c>
      <c r="I10" s="250">
        <v>0</v>
      </c>
      <c r="J10" s="252">
        <v>-3.6942583410006438</v>
      </c>
      <c r="K10" s="250">
        <v>0</v>
      </c>
      <c r="L10" s="358"/>
    </row>
    <row r="11" spans="2:12" s="249" customFormat="1" ht="21" customHeight="1">
      <c r="B11" s="364"/>
      <c r="C11" s="254" t="s">
        <v>258</v>
      </c>
      <c r="D11" s="255">
        <f>SUM(D6:D10)</f>
        <v>82</v>
      </c>
      <c r="E11" s="255" t="s">
        <v>259</v>
      </c>
      <c r="F11" s="256">
        <v>-0.12123316736020172</v>
      </c>
      <c r="G11" s="248"/>
      <c r="H11" s="255">
        <v>82</v>
      </c>
      <c r="I11" s="255">
        <v>1</v>
      </c>
      <c r="J11" s="256">
        <v>0.47317477246121853</v>
      </c>
      <c r="K11" s="255">
        <f>SUM(K6:K10)</f>
        <v>1</v>
      </c>
      <c r="L11" s="358"/>
    </row>
    <row r="12" spans="2:12" s="257" customFormat="1" ht="21" customHeight="1" thickBot="1">
      <c r="B12" s="365"/>
      <c r="C12" s="258"/>
      <c r="D12" s="360" t="s">
        <v>260</v>
      </c>
      <c r="E12" s="361"/>
      <c r="F12" s="362"/>
      <c r="G12" s="259"/>
      <c r="H12" s="360"/>
      <c r="I12" s="361"/>
      <c r="J12" s="362"/>
      <c r="K12" s="259"/>
      <c r="L12" s="359"/>
    </row>
    <row r="13" spans="2:12" s="249" customFormat="1" ht="27.75" customHeight="1">
      <c r="B13" s="366" t="s">
        <v>200</v>
      </c>
      <c r="C13" s="367" t="s">
        <v>241</v>
      </c>
      <c r="D13" s="367" t="str">
        <f>D4</f>
        <v>Q-I- Apr-20 to Jun-20</v>
      </c>
      <c r="E13" s="367"/>
      <c r="F13" s="367"/>
      <c r="G13" s="246"/>
      <c r="H13" s="367" t="str">
        <f>H4</f>
        <v>Q-I- Apr-19 to Jun-19</v>
      </c>
      <c r="I13" s="367"/>
      <c r="J13" s="367"/>
      <c r="K13" s="367" t="s">
        <v>261</v>
      </c>
      <c r="L13" s="369" t="s">
        <v>245</v>
      </c>
    </row>
    <row r="14" spans="2:12" ht="79.5" customHeight="1">
      <c r="B14" s="355"/>
      <c r="C14" s="368"/>
      <c r="D14" s="247" t="s">
        <v>246</v>
      </c>
      <c r="E14" s="247" t="s">
        <v>262</v>
      </c>
      <c r="F14" s="247" t="s">
        <v>248</v>
      </c>
      <c r="G14" s="248"/>
      <c r="H14" s="247" t="s">
        <v>246</v>
      </c>
      <c r="I14" s="247" t="s">
        <v>263</v>
      </c>
      <c r="J14" s="247" t="s">
        <v>248</v>
      </c>
      <c r="K14" s="368"/>
      <c r="L14" s="370"/>
    </row>
    <row r="15" spans="2:12" s="249" customFormat="1" ht="21" customHeight="1">
      <c r="B15" s="363" t="s">
        <v>264</v>
      </c>
      <c r="C15" s="250" t="s">
        <v>251</v>
      </c>
      <c r="D15" s="251">
        <v>19</v>
      </c>
      <c r="E15" s="250">
        <v>4</v>
      </c>
      <c r="F15" s="252">
        <v>3.8349619892268061</v>
      </c>
      <c r="G15" s="253"/>
      <c r="H15" s="251">
        <v>19</v>
      </c>
      <c r="I15" s="250">
        <v>3</v>
      </c>
      <c r="J15" s="252">
        <v>9.9812683239912623</v>
      </c>
      <c r="K15" s="250">
        <v>2</v>
      </c>
      <c r="L15" s="357" t="s">
        <v>253</v>
      </c>
    </row>
    <row r="16" spans="2:12" s="249" customFormat="1" ht="21" customHeight="1">
      <c r="B16" s="364"/>
      <c r="C16" s="250" t="s">
        <v>254</v>
      </c>
      <c r="D16" s="251">
        <v>251</v>
      </c>
      <c r="E16" s="250" t="s">
        <v>265</v>
      </c>
      <c r="F16" s="252">
        <v>9.4567726966622043</v>
      </c>
      <c r="G16" s="253"/>
      <c r="H16" s="251">
        <v>247</v>
      </c>
      <c r="I16" s="250">
        <v>52</v>
      </c>
      <c r="J16" s="252">
        <v>14.447426530100305</v>
      </c>
      <c r="K16" s="250">
        <v>16</v>
      </c>
      <c r="L16" s="358"/>
    </row>
    <row r="17" spans="2:12" s="249" customFormat="1" ht="21" customHeight="1">
      <c r="B17" s="364"/>
      <c r="C17" s="250" t="s">
        <v>255</v>
      </c>
      <c r="D17" s="251">
        <v>46</v>
      </c>
      <c r="E17" s="250">
        <v>19</v>
      </c>
      <c r="F17" s="252">
        <v>9.8082531895493918</v>
      </c>
      <c r="G17" s="253"/>
      <c r="H17" s="251">
        <v>49</v>
      </c>
      <c r="I17" s="250" t="s">
        <v>266</v>
      </c>
      <c r="J17" s="252">
        <v>12.633348160226682</v>
      </c>
      <c r="K17" s="250">
        <v>9</v>
      </c>
      <c r="L17" s="358"/>
    </row>
    <row r="18" spans="2:12" s="249" customFormat="1" ht="21" customHeight="1">
      <c r="B18" s="364"/>
      <c r="C18" s="250" t="s">
        <v>256</v>
      </c>
      <c r="D18" s="251">
        <v>36</v>
      </c>
      <c r="E18" s="250">
        <v>12</v>
      </c>
      <c r="F18" s="252">
        <v>11.787038888991603</v>
      </c>
      <c r="G18" s="253"/>
      <c r="H18" s="251">
        <v>35</v>
      </c>
      <c r="I18" s="250">
        <v>15</v>
      </c>
      <c r="J18" s="252">
        <v>16.044278586813686</v>
      </c>
      <c r="K18" s="250">
        <v>8</v>
      </c>
      <c r="L18" s="358"/>
    </row>
    <row r="19" spans="2:12" s="249" customFormat="1" ht="21" customHeight="1">
      <c r="B19" s="364"/>
      <c r="C19" s="250" t="s">
        <v>257</v>
      </c>
      <c r="D19" s="251">
        <v>45</v>
      </c>
      <c r="E19" s="250">
        <v>19</v>
      </c>
      <c r="F19" s="252">
        <v>21.172517090760508</v>
      </c>
      <c r="G19" s="253"/>
      <c r="H19" s="251">
        <v>44</v>
      </c>
      <c r="I19" s="250" t="s">
        <v>267</v>
      </c>
      <c r="J19" s="252">
        <v>24.855271624338631</v>
      </c>
      <c r="K19" s="250">
        <v>10</v>
      </c>
      <c r="L19" s="358"/>
    </row>
    <row r="20" spans="2:12" s="249" customFormat="1" ht="21" customHeight="1">
      <c r="B20" s="364"/>
      <c r="C20" s="260" t="s">
        <v>258</v>
      </c>
      <c r="D20" s="255">
        <f>SUM(D15:D19)</f>
        <v>397</v>
      </c>
      <c r="E20" s="247" t="s">
        <v>268</v>
      </c>
      <c r="F20" s="261">
        <v>6.6370229990345555</v>
      </c>
      <c r="G20" s="248"/>
      <c r="H20" s="247">
        <v>394</v>
      </c>
      <c r="I20" s="247" t="s">
        <v>269</v>
      </c>
      <c r="J20" s="261">
        <v>15.42316253303567</v>
      </c>
      <c r="K20" s="247">
        <f>SUM(K15:K19)</f>
        <v>45</v>
      </c>
      <c r="L20" s="358"/>
    </row>
    <row r="21" spans="2:12" s="257" customFormat="1" ht="21" customHeight="1" thickBot="1">
      <c r="B21" s="365"/>
      <c r="C21" s="262"/>
      <c r="D21" s="360" t="s">
        <v>260</v>
      </c>
      <c r="E21" s="361"/>
      <c r="F21" s="362"/>
      <c r="G21" s="263"/>
      <c r="H21" s="360" t="s">
        <v>260</v>
      </c>
      <c r="I21" s="361"/>
      <c r="J21" s="362"/>
      <c r="K21" s="259"/>
      <c r="L21" s="359"/>
    </row>
    <row r="22" spans="2:12" s="249" customFormat="1" ht="27.75" customHeight="1">
      <c r="B22" s="366" t="s">
        <v>200</v>
      </c>
      <c r="C22" s="367" t="s">
        <v>241</v>
      </c>
      <c r="D22" s="367" t="str">
        <f>D13</f>
        <v>Q-I- Apr-20 to Jun-20</v>
      </c>
      <c r="E22" s="367"/>
      <c r="F22" s="367"/>
      <c r="G22" s="246"/>
      <c r="H22" s="367" t="str">
        <f>H13</f>
        <v>Q-I- Apr-19 to Jun-19</v>
      </c>
      <c r="I22" s="367"/>
      <c r="J22" s="367"/>
      <c r="K22" s="367" t="s">
        <v>270</v>
      </c>
      <c r="L22" s="369" t="s">
        <v>245</v>
      </c>
    </row>
    <row r="23" spans="2:12" ht="79.5" customHeight="1">
      <c r="B23" s="355"/>
      <c r="C23" s="368"/>
      <c r="D23" s="247" t="s">
        <v>246</v>
      </c>
      <c r="E23" s="247" t="s">
        <v>271</v>
      </c>
      <c r="F23" s="247" t="s">
        <v>248</v>
      </c>
      <c r="G23" s="248"/>
      <c r="H23" s="247" t="s">
        <v>246</v>
      </c>
      <c r="I23" s="247" t="s">
        <v>271</v>
      </c>
      <c r="J23" s="247" t="s">
        <v>248</v>
      </c>
      <c r="K23" s="368"/>
      <c r="L23" s="370"/>
    </row>
    <row r="24" spans="2:12" s="249" customFormat="1" ht="21" customHeight="1">
      <c r="B24" s="355" t="s">
        <v>272</v>
      </c>
      <c r="C24" s="250" t="s">
        <v>251</v>
      </c>
      <c r="D24" s="251">
        <v>53</v>
      </c>
      <c r="E24" s="250" t="s">
        <v>273</v>
      </c>
      <c r="F24" s="252">
        <v>6.1574651810525332</v>
      </c>
      <c r="G24" s="253"/>
      <c r="H24" s="251">
        <v>50</v>
      </c>
      <c r="I24" s="250" t="s">
        <v>274</v>
      </c>
      <c r="J24" s="252">
        <v>2.0376311972067884</v>
      </c>
      <c r="K24" s="250">
        <v>0</v>
      </c>
      <c r="L24" s="357"/>
    </row>
    <row r="25" spans="2:12" s="249" customFormat="1" ht="21" customHeight="1">
      <c r="B25" s="355"/>
      <c r="C25" s="250" t="s">
        <v>254</v>
      </c>
      <c r="D25" s="251">
        <v>3</v>
      </c>
      <c r="E25" s="250">
        <v>0</v>
      </c>
      <c r="F25" s="252">
        <v>-16.737505606464403</v>
      </c>
      <c r="G25" s="253"/>
      <c r="H25" s="251">
        <v>3</v>
      </c>
      <c r="I25" s="250">
        <v>0</v>
      </c>
      <c r="J25" s="252">
        <v>0.75524543807597688</v>
      </c>
      <c r="K25" s="250">
        <v>0</v>
      </c>
      <c r="L25" s="358"/>
    </row>
    <row r="26" spans="2:12" s="249" customFormat="1" ht="21" customHeight="1">
      <c r="B26" s="355"/>
      <c r="C26" s="250" t="s">
        <v>255</v>
      </c>
      <c r="D26" s="251">
        <v>5</v>
      </c>
      <c r="E26" s="250">
        <v>1</v>
      </c>
      <c r="F26" s="252">
        <v>2.8679462361073624</v>
      </c>
      <c r="G26" s="253"/>
      <c r="H26" s="251">
        <v>5</v>
      </c>
      <c r="I26" s="250">
        <v>0</v>
      </c>
      <c r="J26" s="252">
        <v>1.9665486073991614</v>
      </c>
      <c r="K26" s="250">
        <v>0</v>
      </c>
      <c r="L26" s="358"/>
    </row>
    <row r="27" spans="2:12" s="249" customFormat="1" ht="21" customHeight="1">
      <c r="B27" s="355"/>
      <c r="C27" s="250" t="s">
        <v>256</v>
      </c>
      <c r="D27" s="251">
        <v>12</v>
      </c>
      <c r="E27" s="250">
        <v>3</v>
      </c>
      <c r="F27" s="252">
        <v>6.7657266765852402</v>
      </c>
      <c r="G27" s="253"/>
      <c r="H27" s="251">
        <v>11</v>
      </c>
      <c r="I27" s="250">
        <v>0</v>
      </c>
      <c r="J27" s="252">
        <v>2.2755483869784854</v>
      </c>
      <c r="K27" s="250">
        <v>0</v>
      </c>
      <c r="L27" s="358"/>
    </row>
    <row r="28" spans="2:12" s="249" customFormat="1" ht="21" customHeight="1">
      <c r="B28" s="355"/>
      <c r="C28" s="250" t="s">
        <v>257</v>
      </c>
      <c r="D28" s="250">
        <v>38</v>
      </c>
      <c r="E28" s="250" t="s">
        <v>275</v>
      </c>
      <c r="F28" s="252">
        <v>-4.9991131953795218</v>
      </c>
      <c r="G28" s="248"/>
      <c r="H28" s="250">
        <v>36</v>
      </c>
      <c r="I28" s="250">
        <v>1</v>
      </c>
      <c r="J28" s="252">
        <v>1.9769744094418431</v>
      </c>
      <c r="K28" s="250">
        <v>0</v>
      </c>
      <c r="L28" s="358"/>
    </row>
    <row r="29" spans="2:12" s="249" customFormat="1" ht="21" customHeight="1">
      <c r="B29" s="355"/>
      <c r="C29" s="260" t="s">
        <v>258</v>
      </c>
      <c r="D29" s="255">
        <f>SUM(D24:D28)</f>
        <v>111</v>
      </c>
      <c r="E29" s="247" t="s">
        <v>276</v>
      </c>
      <c r="F29" s="261">
        <v>0.68595879757288492</v>
      </c>
      <c r="G29" s="264"/>
      <c r="H29" s="247">
        <v>105</v>
      </c>
      <c r="I29" s="247" t="s">
        <v>277</v>
      </c>
      <c r="J29" s="261">
        <v>2.0051615717382734</v>
      </c>
      <c r="K29" s="247">
        <f>SUM(K24:K28)</f>
        <v>0</v>
      </c>
      <c r="L29" s="358"/>
    </row>
    <row r="30" spans="2:12" s="257" customFormat="1" ht="21" customHeight="1" thickBot="1">
      <c r="B30" s="356"/>
      <c r="C30" s="265"/>
      <c r="D30" s="360" t="s">
        <v>260</v>
      </c>
      <c r="E30" s="361"/>
      <c r="F30" s="362"/>
      <c r="G30" s="263"/>
      <c r="H30" s="360" t="s">
        <v>260</v>
      </c>
      <c r="I30" s="361"/>
      <c r="J30" s="362"/>
      <c r="K30" s="259"/>
      <c r="L30" s="359"/>
    </row>
    <row r="31" spans="2:12" ht="62.25" customHeight="1">
      <c r="B31" s="266"/>
      <c r="C31" s="267"/>
      <c r="D31" s="267"/>
      <c r="E31" s="267"/>
      <c r="F31" s="267"/>
      <c r="G31" s="267"/>
      <c r="H31" s="267"/>
      <c r="I31" s="267"/>
      <c r="J31" s="267"/>
      <c r="K31" s="267"/>
      <c r="L31" s="267"/>
    </row>
    <row r="32" spans="2:12" ht="86.25" customHeight="1"/>
  </sheetData>
  <mergeCells count="32">
    <mergeCell ref="B1:L1"/>
    <mergeCell ref="B3:L3"/>
    <mergeCell ref="B4:B5"/>
    <mergeCell ref="C4:C5"/>
    <mergeCell ref="D4:F4"/>
    <mergeCell ref="H4:J4"/>
    <mergeCell ref="K4:K5"/>
    <mergeCell ref="L4:L5"/>
    <mergeCell ref="B6:B12"/>
    <mergeCell ref="L6:L12"/>
    <mergeCell ref="D12:F12"/>
    <mergeCell ref="H12:J12"/>
    <mergeCell ref="B13:B14"/>
    <mergeCell ref="C13:C14"/>
    <mergeCell ref="D13:F13"/>
    <mergeCell ref="H13:J13"/>
    <mergeCell ref="K13:K14"/>
    <mergeCell ref="L13:L14"/>
    <mergeCell ref="B24:B30"/>
    <mergeCell ref="L24:L30"/>
    <mergeCell ref="D30:F30"/>
    <mergeCell ref="H30:J30"/>
    <mergeCell ref="B15:B21"/>
    <mergeCell ref="L15:L21"/>
    <mergeCell ref="D21:F21"/>
    <mergeCell ref="H21:J21"/>
    <mergeCell ref="B22:B23"/>
    <mergeCell ref="C22:C23"/>
    <mergeCell ref="D22:F22"/>
    <mergeCell ref="H22:J22"/>
    <mergeCell ref="K22:K23"/>
    <mergeCell ref="L22:L23"/>
  </mergeCells>
  <printOptions horizontalCentered="1" verticalCentered="1"/>
  <pageMargins left="0.7" right="0.7" top="0.75" bottom="0.75" header="0.3" footer="0.3"/>
  <pageSetup paperSize="9" scale="62" orientation="landscape" horizontalDpi="0" verticalDpi="0" r:id="rId1"/>
</worksheet>
</file>

<file path=xl/worksheets/sheet10.xml><?xml version="1.0" encoding="utf-8"?>
<worksheet xmlns="http://schemas.openxmlformats.org/spreadsheetml/2006/main" xmlns:r="http://schemas.openxmlformats.org/officeDocument/2006/relationships">
  <dimension ref="B1:J11"/>
  <sheetViews>
    <sheetView workbookViewId="0">
      <selection activeCell="L11" sqref="L11"/>
    </sheetView>
  </sheetViews>
  <sheetFormatPr defaultRowHeight="12.75"/>
  <cols>
    <col min="1" max="1" width="1" customWidth="1"/>
    <col min="2" max="2" width="9.140625" hidden="1" customWidth="1"/>
    <col min="4" max="4" width="18" customWidth="1"/>
    <col min="5" max="5" width="18.28515625" customWidth="1"/>
    <col min="6" max="6" width="18.5703125" customWidth="1"/>
    <col min="8" max="8" width="23.140625" customWidth="1"/>
    <col min="10" max="10" width="28.85546875" customWidth="1"/>
  </cols>
  <sheetData>
    <row r="1" spans="3:10" ht="20.25">
      <c r="C1" s="268" t="s">
        <v>278</v>
      </c>
      <c r="D1" s="269"/>
      <c r="E1" s="269"/>
      <c r="F1" s="269"/>
      <c r="G1" s="269"/>
      <c r="H1" s="270"/>
      <c r="I1" s="269"/>
      <c r="J1" s="271" t="s">
        <v>279</v>
      </c>
    </row>
    <row r="2" spans="3:10" ht="21" thickBot="1">
      <c r="C2" s="387" t="s">
        <v>280</v>
      </c>
      <c r="D2" s="387"/>
      <c r="E2" s="387"/>
      <c r="F2" s="387"/>
      <c r="G2" s="387"/>
      <c r="H2" s="387"/>
      <c r="I2" s="387"/>
      <c r="J2" s="387"/>
    </row>
    <row r="3" spans="3:10" ht="47.25" customHeight="1">
      <c r="C3" s="379" t="s">
        <v>281</v>
      </c>
      <c r="D3" s="382" t="s">
        <v>282</v>
      </c>
      <c r="E3" s="383"/>
      <c r="F3" s="272" t="s">
        <v>283</v>
      </c>
      <c r="G3" s="388" t="s">
        <v>284</v>
      </c>
      <c r="H3" s="388"/>
      <c r="I3" s="388" t="s">
        <v>285</v>
      </c>
      <c r="J3" s="389"/>
    </row>
    <row r="4" spans="3:10" ht="15.75">
      <c r="C4" s="380"/>
      <c r="D4" s="273" t="s">
        <v>286</v>
      </c>
      <c r="E4" s="274" t="s">
        <v>287</v>
      </c>
      <c r="F4" s="275"/>
      <c r="G4" s="390">
        <v>50514</v>
      </c>
      <c r="H4" s="390"/>
      <c r="I4" s="391">
        <v>127599</v>
      </c>
      <c r="J4" s="392"/>
    </row>
    <row r="5" spans="3:10" ht="15.75">
      <c r="C5" s="380"/>
      <c r="D5" s="273" t="s">
        <v>288</v>
      </c>
      <c r="E5" s="274" t="s">
        <v>287</v>
      </c>
      <c r="F5" s="275"/>
      <c r="G5" s="390">
        <v>9130</v>
      </c>
      <c r="H5" s="390"/>
      <c r="I5" s="391">
        <v>11886</v>
      </c>
      <c r="J5" s="392"/>
    </row>
    <row r="6" spans="3:10" ht="16.5" thickBot="1">
      <c r="C6" s="381"/>
      <c r="D6" s="276" t="s">
        <v>258</v>
      </c>
      <c r="E6" s="277" t="s">
        <v>287</v>
      </c>
      <c r="F6" s="278"/>
      <c r="G6" s="393">
        <f>SUM(G4:G5)</f>
        <v>59644</v>
      </c>
      <c r="H6" s="393"/>
      <c r="I6" s="377">
        <f>SUM(I4:I5)</f>
        <v>139485</v>
      </c>
      <c r="J6" s="378"/>
    </row>
    <row r="7" spans="3:10" ht="63">
      <c r="C7" s="379" t="s">
        <v>289</v>
      </c>
      <c r="D7" s="382" t="s">
        <v>290</v>
      </c>
      <c r="E7" s="383"/>
      <c r="F7" s="272" t="s">
        <v>291</v>
      </c>
      <c r="G7" s="272" t="s">
        <v>292</v>
      </c>
      <c r="H7" s="272" t="s">
        <v>293</v>
      </c>
      <c r="I7" s="272" t="s">
        <v>294</v>
      </c>
      <c r="J7" s="279" t="s">
        <v>295</v>
      </c>
    </row>
    <row r="8" spans="3:10" ht="15.75">
      <c r="C8" s="380"/>
      <c r="D8" s="273" t="s">
        <v>286</v>
      </c>
      <c r="E8" s="274" t="s">
        <v>287</v>
      </c>
      <c r="F8" s="280">
        <v>1272</v>
      </c>
      <c r="G8" s="281">
        <v>3723</v>
      </c>
      <c r="H8" s="280">
        <f>F8+G8</f>
        <v>4995</v>
      </c>
      <c r="I8" s="281">
        <v>3445</v>
      </c>
      <c r="J8" s="282">
        <f>H8-I8</f>
        <v>1550</v>
      </c>
    </row>
    <row r="9" spans="3:10" ht="15.75">
      <c r="C9" s="380"/>
      <c r="D9" s="273" t="s">
        <v>288</v>
      </c>
      <c r="E9" s="274" t="s">
        <v>287</v>
      </c>
      <c r="F9" s="280">
        <v>428</v>
      </c>
      <c r="G9" s="281">
        <v>925.00000000000011</v>
      </c>
      <c r="H9" s="280">
        <f>F9+G9</f>
        <v>1353</v>
      </c>
      <c r="I9" s="281">
        <v>785</v>
      </c>
      <c r="J9" s="282">
        <f>H9-I9</f>
        <v>568</v>
      </c>
    </row>
    <row r="10" spans="3:10" ht="16.5" thickBot="1">
      <c r="C10" s="381"/>
      <c r="D10" s="276" t="s">
        <v>258</v>
      </c>
      <c r="E10" s="277" t="s">
        <v>287</v>
      </c>
      <c r="F10" s="283">
        <f>F8+F9</f>
        <v>1700</v>
      </c>
      <c r="G10" s="283">
        <f>G8+G9</f>
        <v>4648</v>
      </c>
      <c r="H10" s="283">
        <f t="shared" ref="H10:J10" si="0">SUM(H8:H9)</f>
        <v>6348</v>
      </c>
      <c r="I10" s="283">
        <f t="shared" si="0"/>
        <v>4230</v>
      </c>
      <c r="J10" s="284">
        <f t="shared" si="0"/>
        <v>2118</v>
      </c>
    </row>
    <row r="11" spans="3:10" ht="51.75" customHeight="1" thickBot="1">
      <c r="C11" s="384" t="s">
        <v>296</v>
      </c>
      <c r="D11" s="385"/>
      <c r="E11" s="385"/>
      <c r="F11" s="385"/>
      <c r="G11" s="385"/>
      <c r="H11" s="385"/>
      <c r="I11" s="385"/>
      <c r="J11" s="386"/>
    </row>
  </sheetData>
  <mergeCells count="14">
    <mergeCell ref="I6:J6"/>
    <mergeCell ref="C7:C10"/>
    <mergeCell ref="D7:E7"/>
    <mergeCell ref="C11:J11"/>
    <mergeCell ref="C2:J2"/>
    <mergeCell ref="C3:C6"/>
    <mergeCell ref="D3:E3"/>
    <mergeCell ref="G3:H3"/>
    <mergeCell ref="I3:J3"/>
    <mergeCell ref="G4:H4"/>
    <mergeCell ref="I4:J4"/>
    <mergeCell ref="G5:H5"/>
    <mergeCell ref="I5:J5"/>
    <mergeCell ref="G6:H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6</vt:i4>
      </vt:variant>
    </vt:vector>
  </HeadingPairs>
  <TitlesOfParts>
    <vt:vector size="16" baseType="lpstr">
      <vt:lpstr>SHEET-1</vt:lpstr>
      <vt:lpstr>SHEET-2</vt:lpstr>
      <vt:lpstr>SHEET-3</vt:lpstr>
      <vt:lpstr>SHEET-4</vt:lpstr>
      <vt:lpstr>SHEET-5</vt:lpstr>
      <vt:lpstr>SHEET-6</vt:lpstr>
      <vt:lpstr>SHEET-7</vt:lpstr>
      <vt:lpstr>Sheet1</vt:lpstr>
      <vt:lpstr>T&amp;D</vt:lpstr>
      <vt:lpstr>LAB</vt:lpstr>
      <vt:lpstr>'SHEET-3'!Print_Area</vt:lpstr>
      <vt:lpstr>'SHEET-4'!Print_Area</vt:lpstr>
      <vt:lpstr>'SHEET-5'!Print_Area</vt:lpstr>
      <vt:lpstr>'SHEET-6'!Print_Area</vt:lpstr>
      <vt:lpstr>'SHEET-7'!Print_Area</vt:lpstr>
      <vt:lpstr>'T&amp;D'!Print_Area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ujparikh3442</cp:lastModifiedBy>
  <cp:lastPrinted>2020-11-10T11:23:34Z</cp:lastPrinted>
  <dcterms:created xsi:type="dcterms:W3CDTF">1996-10-14T23:33:28Z</dcterms:created>
  <dcterms:modified xsi:type="dcterms:W3CDTF">2021-03-08T12:01:30Z</dcterms:modified>
</cp:coreProperties>
</file>